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66925"/>
  <mc:AlternateContent xmlns:mc="http://schemas.openxmlformats.org/markup-compatibility/2006">
    <mc:Choice Requires="x15">
      <x15ac:absPath xmlns:x15ac="http://schemas.microsoft.com/office/spreadsheetml/2010/11/ac" url="https://d.docs.live.net/31cb8c9182d9ef04/Exam 5 Study Material/Bedford Seminars - Excel Problems/Bedford Seminars - Excel Problems/3 Excel Practice Problems/1 Reserving/Solutions/"/>
    </mc:Choice>
  </mc:AlternateContent>
  <xr:revisionPtr revIDLastSave="10" documentId="10_ncr:8100000_{6B434124-56F5-45AE-AB46-A4BF944A5F1C}" xr6:coauthVersionLast="45" xr6:coauthVersionMax="45" xr10:uidLastSave="{E3F4B28B-2916-4E9E-AE04-09D4D741C071}"/>
  <bookViews>
    <workbookView xWindow="30612" yWindow="-108" windowWidth="30936" windowHeight="16896" tabRatio="870" xr2:uid="{00000000-000D-0000-FFFF-FFFF00000000}"/>
  </bookViews>
  <sheets>
    <sheet name="Status" sheetId="71" r:id="rId1"/>
    <sheet name="Orig Ch.17 #1" sheetId="61" r:id="rId2"/>
    <sheet name="Orig Ch.17 #2" sheetId="62" r:id="rId3"/>
    <sheet name="Orig Ch.17 #3" sheetId="63" r:id="rId4"/>
    <sheet name="Orig Ch.17 #4" sheetId="64" r:id="rId5"/>
    <sheet name="Orig Ch.17 #5" sheetId="65" r:id="rId6"/>
    <sheet name="Orig Ch.17 #6" sheetId="66" r:id="rId7"/>
    <sheet name="Orig Ch.17 #7" sheetId="67" r:id="rId8"/>
    <sheet name="Orig Ch.17 #8" sheetId="68" r:id="rId9"/>
    <sheet name="Orig Ch.17 #9" sheetId="69" r:id="rId10"/>
    <sheet name="Orig Ch.17 #10" sheetId="70" r:id="rId11"/>
    <sheet name="S2011 #35" sheetId="117" r:id="rId12"/>
    <sheet name="S2012 #28" sheetId="118" r:id="rId13"/>
    <sheet name="S2013 #25" sheetId="119" r:id="rId14"/>
    <sheet name="F2013 #19" sheetId="120" r:id="rId15"/>
    <sheet name="F2014 #23" sheetId="121" r:id="rId16"/>
    <sheet name="S2015 #25" sheetId="122" r:id="rId17"/>
    <sheet name="S2016 #22" sheetId="123" r:id="rId18"/>
    <sheet name="F2016 #26" sheetId="124" r:id="rId19"/>
    <sheet name="F2017 #26" sheetId="125" r:id="rId20"/>
    <sheet name="S2018 #23" sheetId="126" r:id="rId21"/>
    <sheet name="S2018 MU #23" sheetId="127" r:id="rId22"/>
  </sheets>
  <definedNames>
    <definedName name="_AMO_UniqueIdentifier" hidden="1">"'098b66d3-211c-4950-bdfb-cbaa22a54f9e'"</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2" i="127" l="1"/>
  <c r="D32" i="127"/>
  <c r="E32" i="127"/>
  <c r="F32" i="127"/>
  <c r="G32" i="127" s="1"/>
  <c r="H32" i="127" s="1"/>
  <c r="I32" i="127" s="1"/>
  <c r="I35" i="127" s="1"/>
  <c r="C33" i="127"/>
  <c r="C34" i="127" s="1"/>
  <c r="D33" i="127"/>
  <c r="E33" i="127"/>
  <c r="F33" i="127"/>
  <c r="G33" i="127"/>
  <c r="H33" i="127" s="1"/>
  <c r="I33" i="127" s="1"/>
  <c r="F34" i="127"/>
  <c r="G34" i="127" s="1"/>
  <c r="H34" i="127" s="1"/>
  <c r="I34" i="127" s="1"/>
  <c r="G41" i="127"/>
  <c r="F42" i="127"/>
  <c r="G42" i="127"/>
  <c r="E43" i="127"/>
  <c r="D66" i="127" s="1"/>
  <c r="F43" i="127"/>
  <c r="G43" i="127"/>
  <c r="G48" i="127"/>
  <c r="F49" i="127"/>
  <c r="D65" i="127" s="1"/>
  <c r="G49" i="127"/>
  <c r="E50" i="127"/>
  <c r="F50" i="127"/>
  <c r="G50" i="127"/>
  <c r="F66" i="127" s="1"/>
  <c r="F67" i="127" s="1"/>
  <c r="F68" i="127" s="1"/>
  <c r="F70" i="127" s="1"/>
  <c r="D63" i="127"/>
  <c r="D64" i="127"/>
  <c r="E65" i="127"/>
  <c r="E67" i="127" s="1"/>
  <c r="E68" i="127" s="1"/>
  <c r="E70" i="127" s="1"/>
  <c r="E66" i="127"/>
  <c r="D69" i="127"/>
  <c r="E69" i="127"/>
  <c r="F69" i="127"/>
  <c r="D67" i="127" l="1"/>
  <c r="D68" i="127" s="1"/>
  <c r="D70" i="127" s="1"/>
  <c r="G70" i="127" s="1"/>
  <c r="O8" i="126" l="1"/>
  <c r="O9" i="126"/>
  <c r="O10" i="126"/>
  <c r="O11" i="126"/>
  <c r="M15" i="126" s="1"/>
  <c r="M20" i="126" s="1"/>
  <c r="M17" i="126"/>
  <c r="M18" i="126" s="1"/>
  <c r="P26" i="126"/>
  <c r="P27" i="126"/>
  <c r="P28" i="126"/>
  <c r="Q28" i="126"/>
  <c r="P29" i="126"/>
  <c r="Q29" i="126"/>
  <c r="Q30" i="126"/>
  <c r="Q31" i="126"/>
  <c r="M33" i="126" s="1"/>
  <c r="M35" i="126" s="1"/>
  <c r="E37" i="126"/>
  <c r="E38" i="126"/>
  <c r="E42" i="126" s="1"/>
  <c r="C45" i="126" s="1"/>
  <c r="E39" i="126"/>
  <c r="E40" i="126"/>
  <c r="B47" i="126"/>
  <c r="B49" i="126" s="1"/>
  <c r="F54" i="126"/>
  <c r="G54" i="126"/>
  <c r="G59" i="126" s="1"/>
  <c r="C61" i="126" s="1"/>
  <c r="F55" i="126"/>
  <c r="G55" i="126" s="1"/>
  <c r="F56" i="126"/>
  <c r="G56" i="126"/>
  <c r="F57" i="126"/>
  <c r="G57" i="126" s="1"/>
  <c r="A4" i="125" l="1"/>
  <c r="I4" i="125"/>
  <c r="J8" i="125"/>
  <c r="K8" i="125"/>
  <c r="J9" i="125"/>
  <c r="K9" i="125" s="1"/>
  <c r="J10" i="125"/>
  <c r="K10" i="125"/>
  <c r="I12" i="125"/>
  <c r="I15" i="125"/>
  <c r="J15" i="125"/>
  <c r="K15" i="125"/>
  <c r="L15" i="125" s="1"/>
  <c r="I16" i="125"/>
  <c r="J16" i="125"/>
  <c r="K16" i="125"/>
  <c r="L16" i="125" s="1"/>
  <c r="I17" i="125"/>
  <c r="J17" i="125"/>
  <c r="J19" i="125" s="1"/>
  <c r="J21" i="125" s="1"/>
  <c r="J22" i="125" s="1"/>
  <c r="J23" i="125" s="1"/>
  <c r="K17" i="125"/>
  <c r="L17" i="125" s="1"/>
  <c r="J18" i="125"/>
  <c r="L19" i="125"/>
  <c r="M19" i="124" l="1"/>
  <c r="L19" i="124"/>
  <c r="M18" i="124"/>
  <c r="L18" i="124"/>
  <c r="M17" i="124"/>
  <c r="L17" i="124"/>
  <c r="L9" i="124"/>
  <c r="L11" i="124" s="1"/>
  <c r="L8" i="124"/>
  <c r="K8" i="124"/>
  <c r="L7" i="124"/>
  <c r="K7" i="124"/>
  <c r="L6" i="124"/>
  <c r="K6" i="124"/>
  <c r="L5" i="124"/>
  <c r="K5" i="124"/>
  <c r="B23" i="71"/>
  <c r="B22" i="71"/>
  <c r="B21" i="71"/>
  <c r="B20" i="71"/>
  <c r="C64" i="123" l="1"/>
  <c r="D64" i="123" s="1"/>
  <c r="C67" i="123" s="1"/>
  <c r="C63" i="123"/>
  <c r="D63" i="123" s="1"/>
  <c r="C62" i="123"/>
  <c r="D62" i="123" s="1"/>
  <c r="C61" i="123"/>
  <c r="D61" i="123" s="1"/>
  <c r="B61" i="123"/>
  <c r="B62" i="123" s="1"/>
  <c r="B63" i="123" s="1"/>
  <c r="B64" i="123" s="1"/>
  <c r="C60" i="123"/>
  <c r="D60" i="123" s="1"/>
  <c r="C55" i="123"/>
  <c r="C54" i="123"/>
  <c r="B54" i="123"/>
  <c r="B55" i="123" s="1"/>
  <c r="E53" i="123"/>
  <c r="F53" i="123" s="1"/>
  <c r="D53" i="123"/>
  <c r="D54" i="123" s="1"/>
  <c r="D55" i="123" s="1"/>
  <c r="C53" i="123"/>
  <c r="A4" i="123"/>
  <c r="B19" i="71"/>
  <c r="E55" i="123" l="1"/>
  <c r="F55" i="123" s="1"/>
  <c r="E54" i="123"/>
  <c r="F54" i="123" s="1"/>
  <c r="F56" i="123" s="1"/>
  <c r="L11" i="118" l="1"/>
  <c r="M11" i="118" s="1"/>
  <c r="L12" i="118"/>
  <c r="M12" i="118" s="1"/>
  <c r="L10" i="118"/>
  <c r="M10" i="118" s="1"/>
  <c r="K9" i="118"/>
  <c r="K10" i="118"/>
  <c r="K11" i="118"/>
  <c r="K12" i="118"/>
  <c r="K8" i="118"/>
  <c r="K11" i="117"/>
  <c r="L11" i="117" s="1"/>
  <c r="K12" i="117"/>
  <c r="L12" i="117" s="1"/>
  <c r="K13" i="117"/>
  <c r="L13" i="117" s="1"/>
  <c r="K10" i="117"/>
  <c r="L10" i="117" s="1"/>
  <c r="L15" i="117" s="1"/>
  <c r="L16" i="117" s="1"/>
  <c r="L17" i="117" s="1"/>
  <c r="J9" i="117"/>
  <c r="J10" i="117"/>
  <c r="J11" i="117"/>
  <c r="J12" i="117"/>
  <c r="J13" i="117"/>
  <c r="J8" i="117"/>
  <c r="M14" i="118" l="1"/>
  <c r="M15" i="118" s="1"/>
  <c r="L12" i="119"/>
  <c r="K12" i="119"/>
  <c r="K13" i="119"/>
  <c r="L13" i="119" s="1"/>
  <c r="J12" i="119"/>
  <c r="J13" i="119"/>
  <c r="J11" i="119"/>
  <c r="K11" i="119" s="1"/>
  <c r="L11" i="119" s="1"/>
  <c r="I11" i="119"/>
  <c r="I12" i="119"/>
  <c r="I13" i="119"/>
  <c r="I10" i="119"/>
  <c r="Q19" i="121"/>
  <c r="Q18" i="121"/>
  <c r="Q17" i="121"/>
  <c r="Q16" i="121"/>
  <c r="P14" i="121"/>
  <c r="P15" i="121"/>
  <c r="O17" i="121"/>
  <c r="P17" i="121"/>
  <c r="R17" i="121" s="1"/>
  <c r="O18" i="121"/>
  <c r="P18" i="121"/>
  <c r="R18" i="121" s="1"/>
  <c r="O19" i="121"/>
  <c r="P19" i="121"/>
  <c r="R19" i="121" s="1"/>
  <c r="P16" i="121"/>
  <c r="R21" i="121" s="1"/>
  <c r="R22" i="121" s="1"/>
  <c r="O16" i="121"/>
  <c r="O6" i="121"/>
  <c r="O7" i="121"/>
  <c r="O5" i="121"/>
  <c r="P6" i="121"/>
  <c r="P8" i="121" s="1"/>
  <c r="P9" i="121" s="1"/>
  <c r="P10" i="121" s="1"/>
  <c r="P11" i="121" s="1"/>
  <c r="P7" i="121"/>
  <c r="P5" i="121"/>
  <c r="K12" i="122"/>
  <c r="L12" i="122" s="1"/>
  <c r="K13" i="122"/>
  <c r="L13" i="122" s="1"/>
  <c r="L16" i="122" s="1"/>
  <c r="L17" i="122" s="1"/>
  <c r="K14" i="122"/>
  <c r="L14" i="122" s="1"/>
  <c r="K11" i="122"/>
  <c r="L11" i="122" s="1"/>
  <c r="J11" i="122"/>
  <c r="J12" i="122"/>
  <c r="J13" i="122"/>
  <c r="J14" i="122"/>
  <c r="J10" i="122"/>
  <c r="K26" i="69"/>
  <c r="K27" i="69"/>
  <c r="K25" i="69"/>
  <c r="K6" i="69"/>
  <c r="K7" i="69"/>
  <c r="K9" i="69"/>
  <c r="K10" i="69"/>
  <c r="K11" i="69"/>
  <c r="K8" i="69"/>
  <c r="L9" i="69"/>
  <c r="M9" i="69" s="1"/>
  <c r="L10" i="69"/>
  <c r="M10" i="69" s="1"/>
  <c r="L11" i="69"/>
  <c r="M11" i="69" s="1"/>
  <c r="L8" i="69"/>
  <c r="M8" i="69" s="1"/>
  <c r="I16" i="67"/>
  <c r="I17" i="67"/>
  <c r="I18" i="67"/>
  <c r="I19" i="67"/>
  <c r="I15" i="67"/>
  <c r="I14" i="67"/>
  <c r="K18" i="67"/>
  <c r="J16" i="67"/>
  <c r="K16" i="67" s="1"/>
  <c r="J17" i="67"/>
  <c r="K17" i="67" s="1"/>
  <c r="J18" i="67"/>
  <c r="J19" i="67"/>
  <c r="K19" i="67" s="1"/>
  <c r="J15" i="67"/>
  <c r="K15" i="67" s="1"/>
  <c r="L14" i="65"/>
  <c r="L13" i="65"/>
  <c r="L19" i="65" s="1"/>
  <c r="K14" i="65"/>
  <c r="K15" i="65"/>
  <c r="L15" i="65" s="1"/>
  <c r="K16" i="65"/>
  <c r="L16" i="65" s="1"/>
  <c r="K17" i="65"/>
  <c r="L17" i="65" s="1"/>
  <c r="K13" i="65"/>
  <c r="J12" i="65"/>
  <c r="J13" i="65"/>
  <c r="J14" i="65"/>
  <c r="J15" i="65"/>
  <c r="J16" i="65"/>
  <c r="J17" i="65"/>
  <c r="J11" i="65"/>
  <c r="Q13" i="63"/>
  <c r="P10" i="63"/>
  <c r="Q10" i="63" s="1"/>
  <c r="P11" i="63"/>
  <c r="Q11" i="63" s="1"/>
  <c r="P12" i="63"/>
  <c r="Q12" i="63" s="1"/>
  <c r="P13" i="63"/>
  <c r="P9" i="63"/>
  <c r="Q9" i="63" s="1"/>
  <c r="Q15" i="63" s="1"/>
  <c r="L15" i="119" l="1"/>
  <c r="L16" i="119" s="1"/>
  <c r="L21" i="65"/>
  <c r="L20" i="65"/>
  <c r="Q22" i="63"/>
  <c r="Q16" i="63"/>
  <c r="K21" i="67"/>
  <c r="K22" i="67" s="1"/>
  <c r="L22" i="65"/>
  <c r="R16" i="121"/>
  <c r="M13" i="69"/>
  <c r="L26" i="69"/>
  <c r="L25" i="69"/>
  <c r="L27" i="69"/>
  <c r="M10" i="63"/>
  <c r="M11" i="63"/>
  <c r="M12" i="63"/>
  <c r="M13" i="63"/>
  <c r="M9" i="63"/>
  <c r="M15" i="63" s="1"/>
  <c r="L8" i="63"/>
  <c r="L9" i="63"/>
  <c r="L10" i="63"/>
  <c r="L11" i="63"/>
  <c r="L12" i="63"/>
  <c r="L13" i="63"/>
  <c r="L7" i="63"/>
  <c r="M22" i="63" l="1"/>
  <c r="M16" i="63"/>
  <c r="L29" i="69"/>
  <c r="B13" i="71"/>
  <c r="B6" i="71"/>
  <c r="B16" i="71"/>
  <c r="B5" i="71"/>
  <c r="B12" i="71"/>
  <c r="B14" i="71"/>
  <c r="B18" i="71"/>
  <c r="B17" i="71"/>
  <c r="B8" i="71"/>
  <c r="B15" i="71"/>
  <c r="B11" i="71"/>
  <c r="B7" i="71"/>
  <c r="B4" i="71"/>
  <c r="B9" i="71"/>
  <c r="B10" i="71"/>
  <c r="B3" i="71"/>
</calcChain>
</file>

<file path=xl/sharedStrings.xml><?xml version="1.0" encoding="utf-8"?>
<sst xmlns="http://schemas.openxmlformats.org/spreadsheetml/2006/main" count="914" uniqueCount="411">
  <si>
    <t>a.</t>
  </si>
  <si>
    <t>b.</t>
  </si>
  <si>
    <t>Given the following information:</t>
  </si>
  <si>
    <t>Accident</t>
  </si>
  <si>
    <t>Paid</t>
  </si>
  <si>
    <t>Reported</t>
  </si>
  <si>
    <t>Ultimate</t>
  </si>
  <si>
    <t>Year</t>
  </si>
  <si>
    <t>Claims</t>
  </si>
  <si>
    <t>c.</t>
  </si>
  <si>
    <t>d.</t>
  </si>
  <si>
    <t>e.</t>
  </si>
  <si>
    <t>Status</t>
  </si>
  <si>
    <t>Closed</t>
  </si>
  <si>
    <t>Ultimate Claims</t>
  </si>
  <si>
    <t>Original - Chapter 17</t>
  </si>
  <si>
    <t xml:space="preserve">Very briefly describe the challenge in estimating unpaid ULAE. </t>
  </si>
  <si>
    <t>List two items included in ULAE</t>
  </si>
  <si>
    <t>Briefly describe how ULAE has a market value.</t>
  </si>
  <si>
    <t>What is the primary difference in assumption between dollar based and count based ULAE methods?</t>
  </si>
  <si>
    <t>Briefly describe how the classical technique measures the ULAE ratio, and applies the ULAE ratio.</t>
  </si>
  <si>
    <t>Briefly describe two assumptions, an advantage, and a disadvantage of the classical technique.</t>
  </si>
  <si>
    <t>Briefly describe the Kittel refinement to the classical technique.</t>
  </si>
  <si>
    <t>Briefly describe how the Kittel refinement to the classical technique measures the ULAE ratio, and applies the ULAE ratio.</t>
  </si>
  <si>
    <t>Calendar</t>
  </si>
  <si>
    <t>ULAE</t>
  </si>
  <si>
    <t>Estimate unpaid ULAE at 12/31/16 using the classical method.</t>
  </si>
  <si>
    <t>Estimate unpaid ULAE at 12/31/16 using the Kittel refinement.</t>
  </si>
  <si>
    <t xml:space="preserve">Briefly explain when the Kittle estimate will be lower than the classical estimate. </t>
  </si>
  <si>
    <t>Briefly describe the generalized Kittel (Conger &amp; Nolibos).</t>
  </si>
  <si>
    <t>Briefly describe how the generalized Kittel technique measures the ULAE ratio.</t>
  </si>
  <si>
    <t>Report Year</t>
  </si>
  <si>
    <t>Ult. Cost on</t>
  </si>
  <si>
    <t>Ult. Claims</t>
  </si>
  <si>
    <t>Claims Closed</t>
  </si>
  <si>
    <t>Estimate unpaid ULAE using the generalized technique and the expected claim estimation method.</t>
  </si>
  <si>
    <t>Estimate unpaid ULAE using the generalized technique and the BF estimation method.</t>
  </si>
  <si>
    <t>Estimate unpaid ULAE using the generalized technique and the development estimation method.</t>
  </si>
  <si>
    <t xml:space="preserve">Briefly describe why the simplification of the generalized Kittel is useful in practice. </t>
  </si>
  <si>
    <t>Describe how the simplification of the generalized Kittel measures the ULAE ratio, and applies the ULAE ratio.</t>
  </si>
  <si>
    <t>Cal Year</t>
  </si>
  <si>
    <t>Acc Year</t>
  </si>
  <si>
    <t>Estimated Pure IBNR</t>
  </si>
  <si>
    <t>Briefly describe the Mango-Allen refinement to the classical technique.</t>
  </si>
  <si>
    <t>Describe the generalized approach to claim counts.</t>
  </si>
  <si>
    <t>Describe how the ULAE ratio is measured in the generalized approach to claim counts.</t>
  </si>
  <si>
    <t>Describe how the ULAE ratio is applied to estimate unpaid ULAE in the generalized approach to claim counts.</t>
  </si>
  <si>
    <t>Assuming opening a claim costs 1.5x as much ULAE as maintaining a claim, and closing a claim costs ½ the</t>
  </si>
  <si>
    <t>ULAE as maintaining a claim.</t>
  </si>
  <si>
    <t>Use the generalized approach to claim counts with the data below to select a ULAE ratio.</t>
  </si>
  <si>
    <t>Open Counts</t>
  </si>
  <si>
    <t>Counts (in CY)</t>
  </si>
  <si>
    <t>(at end of CY)</t>
  </si>
  <si>
    <t>Estimate unpaid ULAE assuming we expect liabilities as of 12/31/2016 to run off as follows.</t>
  </si>
  <si>
    <t>Very briefly describe the count based models proposed by the following:</t>
  </si>
  <si>
    <t>Wendy Johnson</t>
  </si>
  <si>
    <t>Rahardjo</t>
  </si>
  <si>
    <t>Spalla</t>
  </si>
  <si>
    <t>Mango-Allen</t>
  </si>
  <si>
    <t>R.E. Brian</t>
  </si>
  <si>
    <t>Case Outstanding at 12/31/16</t>
  </si>
  <si>
    <t>Total IBNR at 12/31/16</t>
  </si>
  <si>
    <t>Assume you are also told pure IBNR is 33,891- refine your estimates in a) and b) using this new</t>
  </si>
  <si>
    <t>piece of information. Explain what adjustment you made and why.</t>
  </si>
  <si>
    <t xml:space="preserve">Briefly describe the three ways the generalized Kittel method estimates unpaid </t>
  </si>
  <si>
    <t>ULAE after selecting the ULAE Ratio.</t>
  </si>
  <si>
    <t>Maintaining Claims</t>
  </si>
  <si>
    <t>Opening Claims</t>
  </si>
  <si>
    <t>Closing Claims</t>
  </si>
  <si>
    <t>Assume the following distribution of ULAE costs, and additional information:</t>
  </si>
  <si>
    <t xml:space="preserve">Estimate unpaid ULAE using the simplification to the generalized Kittel. </t>
  </si>
  <si>
    <t>Assume ULAE is spent as follows:</t>
  </si>
  <si>
    <t>Question</t>
  </si>
  <si>
    <t>S2011 #35</t>
  </si>
  <si>
    <t>S2012 #28</t>
  </si>
  <si>
    <t>S2013 #25</t>
  </si>
  <si>
    <t>F2013 #19</t>
  </si>
  <si>
    <t>F2014 #23</t>
  </si>
  <si>
    <t>S2015 #25</t>
  </si>
  <si>
    <t>Orig Ch.17 #1</t>
  </si>
  <si>
    <t>Orig Ch.17 #2</t>
  </si>
  <si>
    <t>Orig Ch.17 #3</t>
  </si>
  <si>
    <t>Orig Ch.17 #4</t>
  </si>
  <si>
    <t>Orig Ch.17 #5</t>
  </si>
  <si>
    <t>Orig Ch.17 #6</t>
  </si>
  <si>
    <t>Orig Ch.17 #7</t>
  </si>
  <si>
    <t>Orig Ch.17 #8</t>
  </si>
  <si>
    <t>Orig Ch.17 #9</t>
  </si>
  <si>
    <t>Orig Ch.17 #10</t>
  </si>
  <si>
    <t/>
  </si>
  <si>
    <t>Points</t>
  </si>
  <si>
    <t>Fall 2014</t>
  </si>
  <si>
    <t>Spring 2011</t>
  </si>
  <si>
    <t>($000s)</t>
  </si>
  <si>
    <t>Case Reserve</t>
  </si>
  <si>
    <t>Fall 2013</t>
  </si>
  <si>
    <t>Spring 2015</t>
  </si>
  <si>
    <t>Spring 2012</t>
  </si>
  <si>
    <t>Spring 2013</t>
  </si>
  <si>
    <t>Given the following information as of December 31, 2010:</t>
  </si>
  <si>
    <t>Given the following data:</t>
  </si>
  <si>
    <t>Outstanding</t>
  </si>
  <si>
    <t>Use the Conger-Nolibos expected claim method to estimate the unpaid ULAE.</t>
  </si>
  <si>
    <t>Ultimate value of claims for 2007 through 2010</t>
  </si>
  <si>
    <t>% of ultimate ULAE is spent on opening claims</t>
  </si>
  <si>
    <t>% ultimate ULAE is spent on maintaining claims</t>
  </si>
  <si>
    <t>Use the Kittel technique to estimate unpaid unallocated loss adjustment expenses (ULAE).</t>
  </si>
  <si>
    <t>IBNR estimate as of December 31, 2011 ($000s)</t>
  </si>
  <si>
    <t>Case outstanding as of December 31, 2011 ($000s)</t>
  </si>
  <si>
    <t>adjustment.</t>
  </si>
  <si>
    <t>Briefly explain a shortcoming of the classical method that is not addressed by the Kittel</t>
  </si>
  <si>
    <t>Explain the purpose of the Kittel adjustment.</t>
  </si>
  <si>
    <t>Calculate a ULAE provision as of December 31, 2012 using the Kittel adjustment.</t>
  </si>
  <si>
    <t>•    Claim amounts include ALAE.</t>
  </si>
  <si>
    <t>IBNR</t>
  </si>
  <si>
    <t>Year-End</t>
  </si>
  <si>
    <t>Given the following information for a portfolio written on claims-made policy form:</t>
  </si>
  <si>
    <t>contract where the retention has been exceeded but the limit has not yet been exhausted.</t>
  </si>
  <si>
    <t>Rates calculated for the upcoming policy year using the pure premium method.</t>
  </si>
  <si>
    <t>Ultimate ULAE calculated using the Wendy Johnson method.</t>
  </si>
  <si>
    <t>Ultimate ALAE calculated using a paid ALAE to paid claims ratio method.</t>
  </si>
  <si>
    <t>following estimates.</t>
  </si>
  <si>
    <t>For each item below, discuss the impact of using the actuary's calculation of ultimate losses on the</t>
  </si>
  <si>
    <t>the insurer's ultimate losses.</t>
  </si>
  <si>
    <t>actuarial department, and the actuary continues to use the paid loss development method to select</t>
  </si>
  <si>
    <t>payment of claims. However, the claims department failed to communicate this change to the</t>
  </si>
  <si>
    <t>Within the last year, an insurer implemented a new claims processing system that resulted in faster</t>
  </si>
  <si>
    <t>ULAE for this company.</t>
  </si>
  <si>
    <t>Describe a refinement to the classical technique that can be used to derive a reasonable estimate of unpaid</t>
  </si>
  <si>
    <t>classical technique in estimating unpaid ULAE for this company.</t>
  </si>
  <si>
    <t>State the key assumptions of the classical technique, and briefly comment on the appropriateness of utilizing the</t>
  </si>
  <si>
    <t>results from part a. above.</t>
  </si>
  <si>
    <t>Estimate unpaid ULAE for accident year 2013 as of December 31, 2013, using the classical technique and the</t>
  </si>
  <si>
    <t>Estimate IBNR for accident year 2013 as of December 31, 2013 using the paid Bornhuetter-Ferguson technique.</t>
  </si>
  <si>
    <t>Case outstanding for accident year 2013 as of December 31, 2013</t>
  </si>
  <si>
    <t>Initial expected claims for accident year 2013</t>
  </si>
  <si>
    <t>Selected a 24-month cumulative paid claim development factor</t>
  </si>
  <si>
    <t>Cumulative Paid Claims as of (months)</t>
  </si>
  <si>
    <t>The following information is available for an insurance company that began writing business in 2010:</t>
  </si>
  <si>
    <t>identified in part a. above. Justify both the approach used and the selected ULAE ratio.</t>
  </si>
  <si>
    <t>Estimate unpaid ULAE as of December 31, 2014 using an alternative technique that corrects for the issue</t>
  </si>
  <si>
    <t>Discuss why the classical technique is not appropriate to estimate unpaid ULAE in this scenario.</t>
  </si>
  <si>
    <t>Total IBNR at December 31, 2014</t>
  </si>
  <si>
    <t>Case outstanding at December 31, 2014</t>
  </si>
  <si>
    <t>Calendar Year</t>
  </si>
  <si>
    <t>December 31,</t>
  </si>
  <si>
    <t>Reported in</t>
  </si>
  <si>
    <t>IBNR as of</t>
  </si>
  <si>
    <t>Accident Year</t>
  </si>
  <si>
    <t>Ultimate on</t>
  </si>
  <si>
    <t>The reinsurance recoverable by the underlying business on an excess-of-loss reinsurance</t>
  </si>
  <si>
    <t>We cannot assign ULAE expenses to individual claims (i.e. since these expenses cannot be associated with an individual claim we do not know the AY and therefore don't know the age either). We can only observe CY payments.</t>
  </si>
  <si>
    <t>Examples include: general overhead, handling, administrative, and salary expenses of the claims department.</t>
  </si>
  <si>
    <t>The market value of ULAE is the fees a TPA would charge to take over the claims management of the current book of business.</t>
  </si>
  <si>
    <t>Dollar based techniques assume ULAE tracks with claims, both in timing and amount while count based techniques assume ULAE is proportional to claim counts.</t>
  </si>
  <si>
    <t>a</t>
  </si>
  <si>
    <t>b</t>
  </si>
  <si>
    <t>c</t>
  </si>
  <si>
    <t>d</t>
  </si>
  <si>
    <t>Finished</t>
  </si>
  <si>
    <t>Measures the ULAE ratio as CY paid ULAE to CY paid claims-applies the full ratio to claims unreported (broad IBNR, or pure IBNR if available) and 50% of the ratio to case, since already reported.</t>
  </si>
  <si>
    <t>Assumptions (2 of):</t>
  </si>
  <si>
    <t>i.</t>
  </si>
  <si>
    <t xml:space="preserve">The ratio of paid ULAE to paid claims has reached the steady state (i.e. it won't change in the future). </t>
  </si>
  <si>
    <t>ii.</t>
  </si>
  <si>
    <t>One half of ULAE is incurred when opening a claim, and the other half when closing a claim.</t>
  </si>
  <si>
    <t>iii.</t>
  </si>
  <si>
    <t>ULAE on unreported claims is proportional to IBNR and ULAE on open claims is proportional to case reserves.</t>
  </si>
  <si>
    <t>Advantage: It is easy to measure and apply.</t>
  </si>
  <si>
    <t>Disadvantage (1 of): it assumes expenses are only incurred when opening and closing claims, is inaccurate if volume is growing or declining, if there is inflation, or if evaluating a long-tailed line of business. It will only give good results for very short tailed and stable lines of business.</t>
  </si>
  <si>
    <t>The classical assumption that paid claims are approximately equal to reported claims is unlikely to hold. The Kittel refinement assumes ULAE is incurred when the claim is reported, regardless if a payment is made, so it includes reported claims information.</t>
  </si>
  <si>
    <t>We calculate and select the ratio based on CY Paid/Average(CY Paid Claims &amp; CY Incurred Claims) where CY incurred = CY paid + ? case + ? IBNR. We apply the selected ratio in the same way as the classical technique; 50% to case and 100% to IBNR (or 100% to pure IBNR and 50% to everything else, if a pure IBNR estimate is available).</t>
  </si>
  <si>
    <t>The Generalized Kittel assumes ULAE costs are proportional to maintaining a claim, as well as opening and closing a claim (as assumed in the classical and Kittel refinement). Measures the ULAE ratio relative to a claims basis, which is the weighted average of RY Ultimate Claims, CY Paid Claims, and Ult Cost of Claims Closed in the CY.  We can also use judgment in setting the weights.</t>
  </si>
  <si>
    <t>The ULAE ratio is the CY Paid ULAE/Claims Basis where the "claims basis" (denominator of the ULAE ratio) is equal to:</t>
  </si>
  <si>
    <t>where:</t>
  </si>
  <si>
    <t>U1 is the assumed percent of ultimate ULAE spent opening claims (i.e. ULAE for opening ? RY Ult);</t>
  </si>
  <si>
    <t>U2 is the assumed percent of ultimate ULAE spent maintaining claims (i.e. ULAE for maintaining ? CY Paid);</t>
  </si>
  <si>
    <t>U3 is the assumed percent of ultimate ULAE spent closing claims (i.e. ULAE for closing ? ultimate costs on claims closed in the year-commonly = 0 since costs are already allocated to maintaining claims).</t>
  </si>
  <si>
    <t>Expected Claims Method: ULAE Ratio x Ultimate Claims - Sum of Paid ULAE.</t>
  </si>
  <si>
    <t xml:space="preserve">BF Method: ULAE Ratio x (Ultimate Claims - Sum of Claims Basis). </t>
  </si>
  <si>
    <t>Development Method: (Ultimate Claims/Sum of Claims Basis - 1.0) x Sum of Paid ULAE.</t>
  </si>
  <si>
    <t>U1  * RY ultimate claims + U2  * CY paid claims + U3  * ultimate cost of claims closed in CY</t>
  </si>
  <si>
    <t>Estimating the RY ultimates and the ultimate cost of claims closed in each year may not be a trivial exercise, so a simplification is present to the generalized technique where these estimates are not needed.</t>
  </si>
  <si>
    <t xml:space="preserve">The ULAE ratio is the CY Paid ULAE/Claims Basis where the "claims basis" (denominator of the ULAE ratio) is equal to: U1  * AY ultimate claims + U2  * CY paid claims.  </t>
  </si>
  <si>
    <t>If the actual historical CY claims are volatile, we can simply use expected CY paid claims in place of actual CY paid claims in the classical technique.</t>
  </si>
  <si>
    <t>The generalized approach measures the ULAE ratio relative to the costs of opening, maintaining, and closing claims-using counts.</t>
  </si>
  <si>
    <t>The generalized approach uses relative costs of opening (v1), maintaining (v2), and closing (v3) claims. The relative weights are then applied to CY reported, CY open (end of period), and CY closed claims, respectively, to find a weighted count basis = (v_1  * CY Rep.Counts +? v?_2  * Open Counts (end of CY)+ v_3  *CY Closed Counts).</t>
  </si>
  <si>
    <t xml:space="preserve">The unpaid ULAE for each future CY is: ULAE Ratio x (v1*Reported Counts + v2*Open Counts + v3*Closed Counts). We must look at counts by CY to measure the number of open counts at the end of each year. Sum up the unpaid ULAE by future CY to find the ultimate unpaid ULAE. </t>
  </si>
  <si>
    <t>Wendy Johnson: the generalized approach to claims counts with relative weights of v1 = 2.0, v2 = 1.0, and v3 = 0.0</t>
  </si>
  <si>
    <t>Rahardjo: recommends incorporating duration into the calculation.</t>
  </si>
  <si>
    <t>Spalla: use modern systems to track the time spent on various activities performed by the claims department, and use that more detailed information to perform a more detailed analysis of unpaid ULAE.</t>
  </si>
  <si>
    <t>Mango-Allen: use open, closed, and pending (OCP) claims to predict future staffing levels, thus future adjustment costs.</t>
  </si>
  <si>
    <t>R.E. Brian: an early count based method giving equal weight to opening a claim, maintaining a claim, making a single payment, closing a claim, and reopening a claim.</t>
  </si>
  <si>
    <t>e</t>
  </si>
  <si>
    <t>Since ultimate losses are overstated, the pure premium method will indicate a rate that is too high.</t>
  </si>
  <si>
    <t xml:space="preserve">The ultimate claims based on the paid loss development will be overstated. </t>
  </si>
  <si>
    <t>The ultimate paid ALAE-to-paid claims ratio will be applied to overstated ultimate claims, resulting in overstated ultimate ALAE.</t>
  </si>
  <si>
    <t xml:space="preserve">Wendy Johnson method assumes same amount of ULAE is spent on similar transactions regardless of claim size. </t>
  </si>
  <si>
    <t>Because this is a count-based technique, there is no impact from the actuary's calculation of ultimate losses using the paid due technique.</t>
  </si>
  <si>
    <t xml:space="preserve">Estimate of reinsurance recoverable will also be overstated because the projection of ultimate L/ALAE will be overstated. </t>
  </si>
  <si>
    <t>Higher L/ALAE above retention in the xs layer. The limit is not exhausted -&gt; recovery is possible for losses, retention.</t>
  </si>
  <si>
    <t>Paid ULAE/</t>
  </si>
  <si>
    <t>Paid Claims</t>
  </si>
  <si>
    <t>Selected</t>
  </si>
  <si>
    <t>Est ULAE</t>
  </si>
  <si>
    <t>Incurred</t>
  </si>
  <si>
    <t>Avg Paid</t>
  </si>
  <si>
    <t>&amp; Incurred</t>
  </si>
  <si>
    <t>Pure IBNR</t>
  </si>
  <si>
    <t>Classical</t>
  </si>
  <si>
    <t>Kittel</t>
  </si>
  <si>
    <t>If CY incurred claims are larger than CY paid claims the Kittel estimate will be smaller than that of the classical technique (and visa-versa).</t>
  </si>
  <si>
    <t>Basis</t>
  </si>
  <si>
    <t>Ratio</t>
  </si>
  <si>
    <t>Exp. Claims ULAE</t>
  </si>
  <si>
    <t>BF ULAE</t>
  </si>
  <si>
    <t>Development ULAE</t>
  </si>
  <si>
    <t>Unpaid ULAE</t>
  </si>
  <si>
    <t>A</t>
  </si>
  <si>
    <t>a)</t>
  </si>
  <si>
    <t>Count</t>
  </si>
  <si>
    <t>Total</t>
  </si>
  <si>
    <t>Unpaid</t>
  </si>
  <si>
    <t>b)</t>
  </si>
  <si>
    <t>The classical technique assumes a steady relationship between paid ULAE and paid claims, but as it is shown in the data, this company is growing and the ratio of paid ULAE to paid claims is significantly different year by year so it is not appropriate.</t>
  </si>
  <si>
    <t>Avg. Paid</t>
  </si>
  <si>
    <t>I would use the Kittel approach using an average of paid and reported losses in the denominator of my paid ULAE / Losses ratio for a more stable estimate.</t>
  </si>
  <si>
    <t>ULAE Ratio</t>
  </si>
  <si>
    <t>ULAE Ratio decreasing, so select avg. of last 2 years</t>
  </si>
  <si>
    <t>12-24</t>
  </si>
  <si>
    <t>Select</t>
  </si>
  <si>
    <t>12-Ult</t>
  </si>
  <si>
    <t>AY</t>
  </si>
  <si>
    <t>BF IBNR</t>
  </si>
  <si>
    <t>BF Ult</t>
  </si>
  <si>
    <t>CY</t>
  </si>
  <si>
    <t>No Obv trend, use wght avg to minimize effect of high 2010</t>
  </si>
  <si>
    <t>Assumptions:</t>
  </si>
  <si>
    <t>50% of ULAE incurred at opening of claim and 50% for closing claim.</t>
  </si>
  <si>
    <t>The future cost and activity spent on unreported claims and reported and open claims is proportional to IBNR and case amount.</t>
  </si>
  <si>
    <t>Paid ULAE to paid claim has reached a steady state.</t>
  </si>
  <si>
    <t>The company is growing which raises a concern about using the classical technique. But the growth seems to slow down in 2012 and 2013. Hence a ratio using 12&amp;13 may be appropriate.</t>
  </si>
  <si>
    <t>The Kittel refinement was designed to handle a growing insurer.</t>
  </si>
  <si>
    <t>Instead of dividing the ratio by the sum of paid claims, divide by the average of the sum of paid claims &amp; incurred claims.</t>
  </si>
  <si>
    <t>CY Reported = Paid + Change in Case and IBNR</t>
  </si>
  <si>
    <t>&amp; Reported</t>
  </si>
  <si>
    <t>The problem is that the 50%-50% assumption is inflexible and doesn’t distinguish between the cost of closing a claim and maintaining a claim.</t>
  </si>
  <si>
    <t>A short coming of the classical method is the assumption that 50% of the ULAE is incurred when claims are opened and 50% of the ULAE is closed. This is not a addressed by the kittel method.</t>
  </si>
  <si>
    <t>When inflation affects paid ULAE and claims differently</t>
  </si>
  <si>
    <t>OR</t>
  </si>
  <si>
    <t>Both assume 50% of ULAE is paid on opening and 50% on closing. This assuming is not always true.</t>
  </si>
  <si>
    <t>Ult ULAE</t>
  </si>
  <si>
    <t>BedfordSeminars.com</t>
  </si>
  <si>
    <t>Spring 2016</t>
  </si>
  <si>
    <t>Cumulative Paid Claims ($) as of (months)</t>
  </si>
  <si>
    <t>Cumulative Paid ALAE ($) as of (months)</t>
  </si>
  <si>
    <t>Paid Claims Development Factors</t>
  </si>
  <si>
    <t>Paid ALAE Development Factors</t>
  </si>
  <si>
    <t>24-36</t>
  </si>
  <si>
    <t>36-48</t>
  </si>
  <si>
    <t>48-60</t>
  </si>
  <si>
    <t>Earned</t>
  </si>
  <si>
    <t>Premium ($)</t>
  </si>
  <si>
    <t>Claims ($)</t>
  </si>
  <si>
    <t>ALAE ($)</t>
  </si>
  <si>
    <t>ULAE ($)</t>
  </si>
  <si>
    <t>Claims and ALAE trend</t>
  </si>
  <si>
    <t>Total case outstanding as of December 31, 2015</t>
  </si>
  <si>
    <t>Total IBNR as of December 31, 2015</t>
  </si>
  <si>
    <t>•    Prior to 2015, the insurer operated in a steady state environment.  Data prior to accident year 2011 exists but is not shown above.</t>
  </si>
  <si>
    <t>•    In 2015, the insurer began to use its own legal department on more claims in an effort to reduce legal expenses.</t>
  </si>
  <si>
    <t>•    Legal department salaries are not allocated to specific claims and thus are recorded as ULAE.</t>
  </si>
  <si>
    <t>•    The legal fees from outside attorneys are billed to specific claims and recorded as ALAE.</t>
  </si>
  <si>
    <t xml:space="preserve">•    The change in attorney expenses resulted in a 50% decline in ALAE and a 30% increase in ULAE; the new </t>
  </si>
  <si>
    <t xml:space="preserve">      expense ratios are expected to persist through future calendar years.</t>
  </si>
  <si>
    <t xml:space="preserve">a. </t>
  </si>
  <si>
    <t xml:space="preserve">Estimate the total unpaid ALAE as of December 31, 2015 for all accident years. </t>
  </si>
  <si>
    <t>Estimate the total unpaid ULAE as of December 31, 2015 using the classical technique.</t>
  </si>
  <si>
    <t>.</t>
  </si>
  <si>
    <t xml:space="preserve">Assume that prior to the change in 2015, half of ULAE was sustained when claims were reported.  Fully assess </t>
  </si>
  <si>
    <t xml:space="preserve"> the reasonableness of the estimate provided in part b. above.</t>
  </si>
  <si>
    <t>- Adjust paid ALAE to pre-change levels (adding in 50% on amt of most recent incremental payment).  Use historical factors, then adjust ultimate for the change.</t>
  </si>
  <si>
    <t>-2011/2012 at ultimate</t>
  </si>
  <si>
    <t>Pre-Change</t>
  </si>
  <si>
    <t>CDF</t>
  </si>
  <si>
    <t>- Restate historical ULAE to be 30% higher</t>
  </si>
  <si>
    <t>Restated</t>
  </si>
  <si>
    <t>=</t>
  </si>
  <si>
    <t xml:space="preserve">c) </t>
  </si>
  <si>
    <t>- Prior to change, the classical method seems reasonable, but the 30% increase with the change will occur on the ise of the legal department which occurs through the life of the claim.  The 50% of ULAE at the beginning of the claim assumption of the classical will not be reasonable.  The estimatio in b is biased and more weight should be on the case o/s, so the estimate of unpaid is understated.</t>
  </si>
  <si>
    <t>S2016 #22</t>
  </si>
  <si>
    <t>Exposures</t>
  </si>
  <si>
    <t>Since ratio increases each year, pic, most recent ratio (using other resonable selections also acceptable)</t>
  </si>
  <si>
    <t xml:space="preserve">Classical technique assumes ULAE inflation is the same as claims inflation </t>
  </si>
  <si>
    <t>12-13</t>
  </si>
  <si>
    <t>13-14</t>
  </si>
  <si>
    <t>14-15</t>
  </si>
  <si>
    <t xml:space="preserve">ULAE inflates at 10% per year, while claims inflate about 2% per year =&gt; pd to pd approach isn’t appropriate </t>
  </si>
  <si>
    <t>Case outstanding as of December 31, 2015</t>
  </si>
  <si>
    <t>IBNR as of December 31, 2015</t>
  </si>
  <si>
    <t>Kittel Refinement will not correct the issue as it also assumes claims and ULAE inflate at same rate.</t>
  </si>
  <si>
    <t>Kittel refinement is intended to correct for increasing book size, which isn’t evident since exposures are constant.</t>
  </si>
  <si>
    <t>Using the classical paid-to-paid technique, estimate the unpaid ULAE as of December 31, 2015.</t>
  </si>
  <si>
    <t xml:space="preserve">OR </t>
  </si>
  <si>
    <t xml:space="preserve">The Kittel refinement does not correct for the issue in part b. </t>
  </si>
  <si>
    <t>The Kittel refinement cannot correct for changes in the rates of inflation between ULAE and claims.</t>
  </si>
  <si>
    <t>Fully discuss how a key assumption of the classical technique is being violated in part a. above.</t>
  </si>
  <si>
    <t>Discuss whether or not the Kittel refinement will correct the issue identified in part b. above.</t>
  </si>
  <si>
    <t>Fall 2016</t>
  </si>
  <si>
    <t>F2016 #26</t>
  </si>
  <si>
    <t>F2017 #26</t>
  </si>
  <si>
    <t>S2018 #23</t>
  </si>
  <si>
    <t>S2018 MU #23</t>
  </si>
  <si>
    <t xml:space="preserve">weighted average of 2014 – 2016 ULAE to paid ratio would be a better estimate. </t>
  </si>
  <si>
    <t xml:space="preserve">seems my ULAE unpaid estimate is too high considering the CY 2016 experience. Using a </t>
  </si>
  <si>
    <t xml:space="preserve">I selected 0.0906 = Average(14,15) as the ULAE ratio. CY 2016 ULAE paid = 0.083 &lt; 0.0906. It </t>
  </si>
  <si>
    <t xml:space="preserve">Sample 4 </t>
  </si>
  <si>
    <t xml:space="preserve">in a is overstated. </t>
  </si>
  <si>
    <t xml:space="preserve">higher than the others, and the ratio appears to be decreasing each year. Therefore the estimate </t>
  </si>
  <si>
    <t xml:space="preserve">The selected ratio in a was 10% which incorporated all years. 2013 was the 1st year and was much </t>
  </si>
  <si>
    <t>Assess the reasonableness of the unpaid ULAE estimate from part a. above.</t>
  </si>
  <si>
    <t xml:space="preserve">Sample 3 </t>
  </si>
  <si>
    <t xml:space="preserve">ratios in 2014 – 2016 are all less than 10% </t>
  </si>
  <si>
    <t>Calculate the paid ULAE to paid claims ratio for calendar year 2016.</t>
  </si>
  <si>
    <t xml:space="preserve">No, estimate is inappropriate since the paid ULAE to paid claims ratio is decreasing sharply. The </t>
  </si>
  <si>
    <t xml:space="preserve">Sample 2 </t>
  </si>
  <si>
    <t>Estimate the unpaid ULAE using the classical technique.</t>
  </si>
  <si>
    <t xml:space="preserve">business is new, so the ratio will be overstated and the estimate will be inappropriate. </t>
  </si>
  <si>
    <t>The estimate in part a is too high, the ratios have been declining by calendar year since the</t>
  </si>
  <si>
    <t xml:space="preserve">Sample 1 </t>
  </si>
  <si>
    <t>•    No business was written prior to 2013.</t>
  </si>
  <si>
    <t>CY16 ULAE Ratio</t>
  </si>
  <si>
    <t>The four-year weighted average ULAE to loss ratio</t>
  </si>
  <si>
    <t>x</t>
  </si>
  <si>
    <t>IBNR reserves at December 31, 2016</t>
  </si>
  <si>
    <t>Total Paid ULAE</t>
  </si>
  <si>
    <t>Case reserves at December 31, 2016</t>
  </si>
  <si>
    <t>CY16</t>
  </si>
  <si>
    <t>($000)</t>
  </si>
  <si>
    <t>Paid ULAE</t>
  </si>
  <si>
    <t>Ulae Ratio</t>
  </si>
  <si>
    <t>CY15</t>
  </si>
  <si>
    <t>CY14</t>
  </si>
  <si>
    <t>CY13</t>
  </si>
  <si>
    <t>Cumulative Paid Claims ($000) as of (months)</t>
  </si>
  <si>
    <t>Sample 2</t>
  </si>
  <si>
    <t>Sample 1</t>
  </si>
  <si>
    <t>Fall 2017</t>
  </si>
  <si>
    <t>In the scenario of long tail lines of business where claims are reported fast but payments occur later, that might distort the classical technique because the claim department IS working on those claims when they are opened, but Classical technique does not consider that. On the other hand, with kittel, such claims would be considered in the ratio</t>
  </si>
  <si>
    <t>C</t>
  </si>
  <si>
    <t>Unpaid ULAE Estimate =</t>
  </si>
  <si>
    <t>Selected factor</t>
  </si>
  <si>
    <t>Ratio is much more stable; I select avg of all years</t>
  </si>
  <si>
    <t>Paid; Incurred</t>
  </si>
  <si>
    <t>Paid to</t>
  </si>
  <si>
    <t xml:space="preserve">Average of </t>
  </si>
  <si>
    <t>B</t>
  </si>
  <si>
    <t>IBNYR</t>
  </si>
  <si>
    <t>IBNER</t>
  </si>
  <si>
    <t>Unpaid ULAE estimate=</t>
  </si>
  <si>
    <t>I select last 3 because the 2014 one is highly leverage and may not be representative of expected future costs</t>
  </si>
  <si>
    <t>Explanation:</t>
  </si>
  <si>
    <t>Selected ULAE Factor</t>
  </si>
  <si>
    <t xml:space="preserve">The classical technique is distorted when a business is growing or shrinking.  The kittel refinement addresses this by using an average of paid and incurred claims instead of just paid claims.  When a business is growing or shrinking, the case reserves tend to show the changes faster, so by taking the average of the incurred claims and paid claims, the kittel refinement reflects the changes to the business before the classical technique does. </t>
  </si>
  <si>
    <t>paid</t>
  </si>
  <si>
    <t>unpaid ulae ay 2017</t>
  </si>
  <si>
    <t>selected paid ulae/ avg of paid and incurred claims ratio</t>
  </si>
  <si>
    <t>Sample #2</t>
  </si>
  <si>
    <t xml:space="preserve">While the paid ulae to avg of paid and incurred claims ratios are more stable, they are still decreasing throughout the years.  Therefore, select the latest years ratio again to be most indicative of future years. </t>
  </si>
  <si>
    <t>Identify a scenario that distorts the classical technique and briefly explain how it is addressed by the Kittel refinement.</t>
  </si>
  <si>
    <t>paid ulae/ avg of paid and incurred claims</t>
  </si>
  <si>
    <t>avg of paid and incurred claims</t>
  </si>
  <si>
    <t>applied only to the IBNYR.</t>
  </si>
  <si>
    <t>Estimate unpaid ULAE for accident year 2017 using the Kittel refinement where 100% of the paid to paid ratio is</t>
  </si>
  <si>
    <t>applied only to the claims incurred but not yet reported (IBNYR). Briefly justify the selected ULAE ratio.</t>
  </si>
  <si>
    <t>unpaid ulae for ay 2017</t>
  </si>
  <si>
    <t>Estimate unpaid ULAE for accident year 2017 using the classical technique where 100% of the paid to paid ratio is</t>
  </si>
  <si>
    <t>Percent of total IBNR attributed to future case development on known claims</t>
  </si>
  <si>
    <t>Total IBNR</t>
  </si>
  <si>
    <t>selecte paid ulae/paid claims ratio</t>
  </si>
  <si>
    <t>Case outstanding</t>
  </si>
  <si>
    <t>Accident Year 2017</t>
  </si>
  <si>
    <t xml:space="preserve">The paid ulae to paid claims ratio is decreasing each year, so choose the latest year to be most representative of the future years. </t>
  </si>
  <si>
    <t>paid ulae/paid claims</t>
  </si>
  <si>
    <t>Given the following information as of December 31, 2017:</t>
  </si>
  <si>
    <t>Sample #1</t>
  </si>
  <si>
    <t>Spring 2018</t>
  </si>
  <si>
    <t>Salary</t>
  </si>
  <si>
    <t>Employees</t>
  </si>
  <si>
    <t>Accident Yr</t>
  </si>
  <si>
    <t xml:space="preserve">Calendar Year </t>
  </si>
  <si>
    <t>Claims Handled</t>
  </si>
  <si>
    <t>Pending Claim Counts as of (months)</t>
  </si>
  <si>
    <t>Incremental Closed Claim Counts</t>
  </si>
  <si>
    <t>Counts</t>
  </si>
  <si>
    <t>Incremental Reported Claim Counts</t>
  </si>
  <si>
    <t>Claims Staff need</t>
  </si>
  <si>
    <t>Total Opend closed, pending</t>
  </si>
  <si>
    <t>Closed Claims</t>
  </si>
  <si>
    <t>Reported Claims</t>
  </si>
  <si>
    <t>Pending Claim Counts</t>
  </si>
  <si>
    <t>Average Annual salaries</t>
  </si>
  <si>
    <t>Estimate the unpaid ULAE using the Mango-Allen claim staffing technique.</t>
  </si>
  <si>
    <t>Opened, closed, or pending claim counts processed per employee per year</t>
  </si>
  <si>
    <t>Annual salary inflation</t>
  </si>
  <si>
    <t>Average claim staff employee salary during calendar year 2017</t>
  </si>
  <si>
    <t>of Ultimate</t>
  </si>
  <si>
    <t>Age</t>
  </si>
  <si>
    <t>Count %</t>
  </si>
  <si>
    <t>Claim</t>
  </si>
  <si>
    <t>Spring 2018 - Make 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</si>
</sst>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8" formatCode="&quot;$&quot;#,##0.00_);[Red]\(&quot;$&quot;#,##0.00\)"/>
    <numFmt numFmtId="44" formatCode="_(&quot;$&quot;* #,##0.00_);_(&quot;$&quot;* \(#,##0.00\);_(&quot;$&quot;* &quot;-&quot;??_);_(@_)"/>
    <numFmt numFmtId="43" formatCode="_(* #,##0.00_);_(* \(#,##0.00\);_(* &quot;-&quot;??_);_(@_)"/>
    <numFmt numFmtId="164" formatCode="0_);\(0\)"/>
    <numFmt numFmtId="165" formatCode="0.0%"/>
    <numFmt numFmtId="166" formatCode="[$$-809]0"/>
    <numFmt numFmtId="167" formatCode="[$$-809]#,##0"/>
    <numFmt numFmtId="168" formatCode="_(* #,##0.000_);_(* \(#,##0.000\);_(* &quot;-&quot;??_);_(@_)"/>
    <numFmt numFmtId="169" formatCode="0.0000"/>
    <numFmt numFmtId="170" formatCode="0.000"/>
    <numFmt numFmtId="171" formatCode="[$$-380A]\ #,##0.00"/>
    <numFmt numFmtId="172" formatCode="[$$-380A]\ #,##0"/>
    <numFmt numFmtId="173" formatCode="&quot;$&quot;#,##0"/>
    <numFmt numFmtId="174" formatCode="_(* #,##0_);_(* \(#,##0\);_(* \-??_);_(@_)"/>
    <numFmt numFmtId="175" formatCode="_(* #,##0.00_);_(* \(#,##0.00\);_(* \-??_);_(@_)"/>
    <numFmt numFmtId="176" formatCode="_(* #,##0_);_(* \(#,##0\);_(* &quot;-&quot;??_);_(@_)"/>
    <numFmt numFmtId="177" formatCode="&quot;$&quot;#,##0.00"/>
    <numFmt numFmtId="178" formatCode="_(&quot;$&quot;* #,##0_);_(&quot;$&quot;* \(#,##0\);_(&quot;$&quot;* &quot;-&quot;??_);_(@_)"/>
  </numFmts>
  <fonts count="28" x14ac:knownFonts="1">
    <font>
      <sz val="11"/>
      <color theme="1"/>
      <name val="Calibri"/>
      <family val="2"/>
      <scheme val="minor"/>
    </font>
    <font>
      <sz val="10"/>
      <color theme="1"/>
      <name val="Cambria"/>
      <family val="2"/>
    </font>
    <font>
      <sz val="10"/>
      <color theme="1"/>
      <name val="Cambria"/>
      <family val="2"/>
    </font>
    <font>
      <sz val="10"/>
      <color theme="1"/>
      <name val="Cambria"/>
      <family val="2"/>
    </font>
    <font>
      <i/>
      <sz val="10"/>
      <color rgb="FF7F7F7F"/>
      <name val="Cambria"/>
      <family val="2"/>
    </font>
    <font>
      <sz val="11"/>
      <color theme="1"/>
      <name val="Calibri"/>
      <family val="2"/>
      <scheme val="minor"/>
    </font>
    <font>
      <b/>
      <sz val="11"/>
      <color theme="1"/>
      <name val="Calibri"/>
      <family val="2"/>
      <scheme val="minor"/>
    </font>
    <font>
      <sz val="11"/>
      <color rgb="FF000000"/>
      <name val="Calibri"/>
      <family val="2"/>
      <scheme val="minor"/>
    </font>
    <font>
      <u/>
      <sz val="11"/>
      <color theme="1"/>
      <name val="Calibri"/>
      <family val="2"/>
      <scheme val="minor"/>
    </font>
    <font>
      <b/>
      <sz val="11"/>
      <name val="Calibri"/>
      <family val="2"/>
      <scheme val="minor"/>
    </font>
    <font>
      <sz val="11"/>
      <color rgb="FFFF0000"/>
      <name val="Calibri"/>
      <family val="2"/>
      <scheme val="minor"/>
    </font>
    <font>
      <b/>
      <u/>
      <sz val="11"/>
      <color rgb="FFFF0000"/>
      <name val="Calibri"/>
      <family val="2"/>
      <scheme val="minor"/>
    </font>
    <font>
      <u/>
      <sz val="11"/>
      <color theme="10"/>
      <name val="Calibri"/>
      <family val="2"/>
      <scheme val="minor"/>
    </font>
    <font>
      <u/>
      <sz val="11"/>
      <color rgb="FF000000"/>
      <name val="Calibri"/>
      <family val="2"/>
      <scheme val="minor"/>
    </font>
    <font>
      <b/>
      <i/>
      <sz val="11"/>
      <color theme="1"/>
      <name val="Calibri"/>
      <family val="2"/>
      <scheme val="minor"/>
    </font>
    <font>
      <i/>
      <sz val="11"/>
      <color theme="1"/>
      <name val="Calibri"/>
      <family val="2"/>
      <scheme val="minor"/>
    </font>
    <font>
      <b/>
      <i/>
      <u/>
      <sz val="11"/>
      <color theme="1"/>
      <name val="Calibri"/>
      <family val="2"/>
      <scheme val="minor"/>
    </font>
    <font>
      <sz val="11"/>
      <color rgb="FF000000"/>
      <name val="Calibri"/>
      <family val="2"/>
      <charset val="1"/>
    </font>
    <font>
      <sz val="10"/>
      <name val="Arial"/>
      <family val="2"/>
      <charset val="1"/>
    </font>
    <font>
      <sz val="11"/>
      <name val="Calibri"/>
      <family val="2"/>
      <scheme val="minor"/>
    </font>
    <font>
      <b/>
      <sz val="11"/>
      <color rgb="FFFF0000"/>
      <name val="Calibri"/>
      <family val="2"/>
      <scheme val="minor"/>
    </font>
    <font>
      <u/>
      <sz val="11"/>
      <name val="Calibri"/>
      <family val="2"/>
      <scheme val="minor"/>
    </font>
    <font>
      <sz val="11"/>
      <color theme="0" tint="-4.9989318521683403E-2"/>
      <name val="Calibri"/>
      <family val="2"/>
      <scheme val="minor"/>
    </font>
    <font>
      <b/>
      <sz val="11"/>
      <color rgb="FF000000"/>
      <name val="Calibri"/>
      <family val="2"/>
      <scheme val="minor"/>
    </font>
    <font>
      <b/>
      <sz val="11"/>
      <color indexed="8"/>
      <name val="Calibri"/>
      <family val="2"/>
      <scheme val="minor"/>
    </font>
    <font>
      <sz val="10"/>
      <name val="Arial"/>
      <family val="2"/>
    </font>
    <font>
      <b/>
      <sz val="11"/>
      <color theme="1"/>
      <name val="Calibri"/>
      <family val="2"/>
    </font>
    <font>
      <i/>
      <sz val="11"/>
      <name val="Calibri"/>
      <family val="2"/>
      <scheme val="minor"/>
    </font>
  </fonts>
  <fills count="7">
    <fill>
      <patternFill patternType="none"/>
    </fill>
    <fill>
      <patternFill patternType="gray125"/>
    </fill>
    <fill>
      <patternFill patternType="solid">
        <fgColor rgb="FFF2F2F2"/>
        <bgColor indexed="64"/>
      </patternFill>
    </fill>
    <fill>
      <patternFill patternType="solid">
        <fgColor rgb="FFF2F2F2"/>
        <bgColor rgb="FFFFFFCC"/>
      </patternFill>
    </fill>
    <fill>
      <patternFill patternType="solid">
        <fgColor rgb="FFFFFF00"/>
        <bgColor indexed="64"/>
      </patternFill>
    </fill>
    <fill>
      <patternFill patternType="solid">
        <fgColor theme="0" tint="-4.9989318521683403E-2"/>
        <bgColor indexed="64"/>
      </patternFill>
    </fill>
    <fill>
      <patternFill patternType="solid">
        <fgColor theme="0" tint="-4.9989318521683403E-2"/>
        <bgColor rgb="FFFFFFCC"/>
      </patternFill>
    </fill>
  </fills>
  <borders count="27">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1">
    <xf numFmtId="0" fontId="0" fillId="0" borderId="0"/>
    <xf numFmtId="9" fontId="5" fillId="0" borderId="0" applyFont="0" applyFill="0" applyBorder="0" applyAlignment="0" applyProtection="0"/>
    <xf numFmtId="0" fontId="4" fillId="0" borderId="0" applyNumberFormat="0" applyFill="0" applyBorder="0" applyAlignment="0" applyProtection="0"/>
    <xf numFmtId="0" fontId="3" fillId="0" borderId="0"/>
    <xf numFmtId="0" fontId="12" fillId="0" borderId="0" applyNumberFormat="0" applyFill="0" applyBorder="0" applyAlignment="0" applyProtection="0"/>
    <xf numFmtId="43" fontId="5" fillId="0" borderId="0" applyFont="0" applyFill="0" applyBorder="0" applyAlignment="0" applyProtection="0"/>
    <xf numFmtId="0" fontId="17" fillId="0" borderId="0"/>
    <xf numFmtId="0" fontId="18" fillId="0" borderId="0"/>
    <xf numFmtId="175" fontId="17" fillId="0" borderId="0" applyBorder="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5" fillId="0" borderId="0" applyNumberFormat="0" applyFont="0" applyFill="0" applyBorder="0" applyAlignment="0" applyProtection="0"/>
    <xf numFmtId="9" fontId="5" fillId="0" borderId="0" applyNumberFormat="0" applyFont="0" applyFill="0" applyBorder="0" applyAlignment="0" applyProtection="0"/>
    <xf numFmtId="0" fontId="25" fillId="0" borderId="0"/>
    <xf numFmtId="0" fontId="17" fillId="0" borderId="0" applyNumberFormat="0" applyFont="0" applyFill="0" applyBorder="0" applyAlignment="0" applyProtection="0"/>
    <xf numFmtId="43" fontId="5" fillId="0" borderId="0" applyNumberFormat="0" applyFont="0" applyFill="0" applyBorder="0" applyAlignment="0" applyProtection="0"/>
    <xf numFmtId="44" fontId="5" fillId="0" borderId="0" applyNumberFormat="0" applyFont="0" applyFill="0" applyBorder="0" applyAlignment="0" applyProtection="0"/>
    <xf numFmtId="0" fontId="25" fillId="0" borderId="0" applyNumberFormat="0" applyFont="0" applyFill="0" applyBorder="0" applyAlignment="0" applyProtection="0"/>
  </cellStyleXfs>
  <cellXfs count="508">
    <xf numFmtId="0" fontId="0" fillId="0" borderId="0" xfId="0"/>
    <xf numFmtId="0" fontId="0" fillId="0" borderId="0" xfId="0" applyFont="1"/>
    <xf numFmtId="0" fontId="0" fillId="0" borderId="0" xfId="0" applyFont="1" applyAlignment="1">
      <alignment horizontal="left"/>
    </xf>
    <xf numFmtId="0" fontId="0" fillId="2" borderId="0" xfId="0" applyFont="1" applyFill="1" applyBorder="1"/>
    <xf numFmtId="0" fontId="0" fillId="2" borderId="0" xfId="0" applyFont="1" applyFill="1" applyBorder="1" applyAlignment="1">
      <alignment horizontal="left"/>
    </xf>
    <xf numFmtId="0" fontId="0" fillId="2" borderId="0" xfId="0" applyFont="1" applyFill="1" applyBorder="1" applyAlignment="1">
      <alignment horizontal="centerContinuous"/>
    </xf>
    <xf numFmtId="0" fontId="8" fillId="2" borderId="0" xfId="0" applyFont="1" applyFill="1" applyBorder="1" applyAlignment="1">
      <alignment horizontal="center"/>
    </xf>
    <xf numFmtId="165" fontId="0" fillId="2" borderId="0" xfId="1" applyNumberFormat="1" applyFont="1" applyFill="1" applyBorder="1" applyAlignment="1">
      <alignment horizontal="center"/>
    </xf>
    <xf numFmtId="3" fontId="7" fillId="2" borderId="0" xfId="0" applyNumberFormat="1" applyFont="1" applyFill="1" applyBorder="1" applyAlignment="1">
      <alignment horizontal="right" indent="1"/>
    </xf>
    <xf numFmtId="1" fontId="7" fillId="2" borderId="0" xfId="0" applyNumberFormat="1" applyFont="1" applyFill="1" applyBorder="1" applyAlignment="1">
      <alignment horizontal="center"/>
    </xf>
    <xf numFmtId="165" fontId="0" fillId="2" borderId="0" xfId="0" applyNumberFormat="1" applyFont="1" applyFill="1" applyBorder="1"/>
    <xf numFmtId="3" fontId="7" fillId="2" borderId="0" xfId="0" applyNumberFormat="1" applyFont="1" applyFill="1" applyBorder="1" applyAlignment="1">
      <alignment horizontal="center"/>
    </xf>
    <xf numFmtId="49" fontId="7" fillId="2" borderId="0" xfId="0" applyNumberFormat="1" applyFont="1" applyFill="1" applyBorder="1" applyAlignment="1">
      <alignment horizontal="left"/>
    </xf>
    <xf numFmtId="3" fontId="7" fillId="2" borderId="0" xfId="0" applyNumberFormat="1" applyFont="1" applyFill="1" applyBorder="1" applyAlignment="1">
      <alignment horizontal="right" indent="3"/>
    </xf>
    <xf numFmtId="0" fontId="5" fillId="0" borderId="5" xfId="3" applyFont="1" applyBorder="1" applyAlignment="1">
      <alignment horizontal="center"/>
    </xf>
    <xf numFmtId="0" fontId="5" fillId="0" borderId="0" xfId="3" applyFont="1" applyAlignment="1">
      <alignment horizontal="center"/>
    </xf>
    <xf numFmtId="0" fontId="5" fillId="0" borderId="0" xfId="3" applyFont="1"/>
    <xf numFmtId="0" fontId="9" fillId="2" borderId="5" xfId="2" applyFont="1" applyFill="1" applyBorder="1" applyAlignment="1" applyProtection="1">
      <alignment horizontal="center"/>
      <protection locked="0"/>
    </xf>
    <xf numFmtId="0" fontId="5" fillId="2" borderId="0" xfId="3" applyFont="1" applyFill="1" applyBorder="1"/>
    <xf numFmtId="49" fontId="5" fillId="2" borderId="0" xfId="3" applyNumberFormat="1" applyFont="1" applyFill="1" applyBorder="1"/>
    <xf numFmtId="0" fontId="5" fillId="2" borderId="0" xfId="3" applyFont="1" applyFill="1" applyBorder="1" applyAlignment="1">
      <alignment horizontal="center"/>
    </xf>
    <xf numFmtId="1" fontId="5" fillId="2" borderId="0" xfId="3" applyNumberFormat="1" applyFont="1" applyFill="1" applyBorder="1" applyAlignment="1">
      <alignment horizontal="center"/>
    </xf>
    <xf numFmtId="167" fontId="5" fillId="2" borderId="0" xfId="3" applyNumberFormat="1" applyFont="1" applyFill="1" applyBorder="1"/>
    <xf numFmtId="1" fontId="5" fillId="2" borderId="0" xfId="3" applyNumberFormat="1" applyFont="1" applyFill="1" applyBorder="1"/>
    <xf numFmtId="167" fontId="5" fillId="2" borderId="0" xfId="3" applyNumberFormat="1" applyFont="1" applyFill="1" applyBorder="1" applyAlignment="1">
      <alignment horizontal="center"/>
    </xf>
    <xf numFmtId="166" fontId="5" fillId="2" borderId="0" xfId="3" applyNumberFormat="1" applyFont="1" applyFill="1" applyBorder="1"/>
    <xf numFmtId="166" fontId="5" fillId="2" borderId="0" xfId="3" applyNumberFormat="1" applyFont="1" applyFill="1" applyBorder="1" applyAlignment="1">
      <alignment horizontal="center"/>
    </xf>
    <xf numFmtId="49" fontId="5" fillId="2" borderId="0" xfId="3" applyNumberFormat="1" applyFont="1" applyFill="1" applyBorder="1" applyAlignment="1">
      <alignment horizontal="center"/>
    </xf>
    <xf numFmtId="0" fontId="12" fillId="0" borderId="5" xfId="4" applyBorder="1" applyAlignment="1">
      <alignment horizontal="center"/>
    </xf>
    <xf numFmtId="49" fontId="0" fillId="2" borderId="0" xfId="3" applyNumberFormat="1" applyFont="1" applyFill="1" applyBorder="1"/>
    <xf numFmtId="0" fontId="0" fillId="0" borderId="0" xfId="0" applyFont="1" applyAlignment="1">
      <alignment horizontal="right"/>
    </xf>
    <xf numFmtId="0" fontId="5" fillId="0" borderId="0" xfId="3" applyFont="1" applyBorder="1"/>
    <xf numFmtId="49" fontId="0" fillId="0" borderId="0" xfId="0" applyNumberFormat="1" applyFont="1"/>
    <xf numFmtId="168" fontId="0" fillId="0" borderId="0" xfId="5" applyNumberFormat="1" applyFont="1"/>
    <xf numFmtId="49" fontId="8" fillId="0" borderId="0" xfId="0" applyNumberFormat="1" applyFont="1"/>
    <xf numFmtId="0" fontId="8" fillId="0" borderId="0" xfId="0" applyFont="1"/>
    <xf numFmtId="3" fontId="7" fillId="0" borderId="5" xfId="0" applyNumberFormat="1" applyFont="1" applyFill="1" applyBorder="1" applyAlignment="1">
      <alignment horizontal="right"/>
    </xf>
    <xf numFmtId="0" fontId="0" fillId="0" borderId="0" xfId="0" applyFont="1" applyAlignment="1">
      <alignment horizontal="center"/>
    </xf>
    <xf numFmtId="3" fontId="0" fillId="0" borderId="0" xfId="0" applyNumberFormat="1" applyFont="1"/>
    <xf numFmtId="0" fontId="8" fillId="0" borderId="0" xfId="0" applyFont="1" applyAlignment="1">
      <alignment horizontal="center"/>
    </xf>
    <xf numFmtId="0" fontId="0" fillId="0" borderId="0" xfId="0" applyFont="1" applyFill="1" applyBorder="1"/>
    <xf numFmtId="3" fontId="7" fillId="0" borderId="0" xfId="0" applyNumberFormat="1" applyFont="1" applyFill="1" applyBorder="1" applyAlignment="1">
      <alignment horizontal="right"/>
    </xf>
    <xf numFmtId="0" fontId="0" fillId="0" borderId="2" xfId="0" applyFont="1" applyBorder="1"/>
    <xf numFmtId="0" fontId="8" fillId="0" borderId="2" xfId="0" applyFont="1" applyBorder="1"/>
    <xf numFmtId="168" fontId="0" fillId="0" borderId="2" xfId="5" applyNumberFormat="1" applyFont="1" applyBorder="1"/>
    <xf numFmtId="3" fontId="7" fillId="0" borderId="2" xfId="0" applyNumberFormat="1" applyFont="1" applyFill="1" applyBorder="1" applyAlignment="1">
      <alignment horizontal="right"/>
    </xf>
    <xf numFmtId="0" fontId="0" fillId="0" borderId="1" xfId="0" applyFont="1" applyBorder="1"/>
    <xf numFmtId="0" fontId="0" fillId="0" borderId="3" xfId="0" applyFont="1" applyBorder="1"/>
    <xf numFmtId="0" fontId="8" fillId="0" borderId="0" xfId="0" applyFont="1" applyFill="1" applyBorder="1"/>
    <xf numFmtId="3" fontId="7" fillId="0" borderId="0" xfId="0" applyNumberFormat="1" applyFont="1" applyFill="1" applyBorder="1" applyAlignment="1">
      <alignment horizontal="center"/>
    </xf>
    <xf numFmtId="49" fontId="0" fillId="0" borderId="0" xfId="0" applyNumberFormat="1" applyFont="1" applyAlignment="1">
      <alignment horizontal="center"/>
    </xf>
    <xf numFmtId="10" fontId="0" fillId="0" borderId="0" xfId="1" applyNumberFormat="1" applyFont="1" applyAlignment="1">
      <alignment horizontal="center"/>
    </xf>
    <xf numFmtId="10" fontId="0" fillId="0" borderId="0" xfId="0" applyNumberFormat="1" applyFont="1" applyAlignment="1">
      <alignment horizontal="center"/>
    </xf>
    <xf numFmtId="0" fontId="0" fillId="0" borderId="4" xfId="0" applyFont="1" applyBorder="1"/>
    <xf numFmtId="3" fontId="7" fillId="0" borderId="6" xfId="0" applyNumberFormat="1" applyFont="1" applyFill="1" applyBorder="1" applyAlignment="1">
      <alignment horizontal="center"/>
    </xf>
    <xf numFmtId="170" fontId="0" fillId="0" borderId="0" xfId="0" applyNumberFormat="1" applyFont="1"/>
    <xf numFmtId="1" fontId="0" fillId="0" borderId="0" xfId="0" applyNumberFormat="1" applyFont="1" applyAlignment="1">
      <alignment horizontal="center"/>
    </xf>
    <xf numFmtId="170" fontId="0" fillId="0" borderId="0" xfId="0" applyNumberFormat="1" applyFont="1" applyAlignment="1">
      <alignment horizontal="center"/>
    </xf>
    <xf numFmtId="0" fontId="10" fillId="0" borderId="0" xfId="0" applyFont="1"/>
    <xf numFmtId="49" fontId="7" fillId="0" borderId="0" xfId="0" applyNumberFormat="1" applyFont="1" applyAlignment="1">
      <alignment horizontal="center"/>
    </xf>
    <xf numFmtId="49" fontId="7" fillId="0" borderId="1" xfId="0" applyNumberFormat="1" applyFont="1" applyBorder="1" applyAlignment="1">
      <alignment horizontal="center"/>
    </xf>
    <xf numFmtId="1" fontId="7" fillId="0" borderId="0" xfId="0" applyNumberFormat="1" applyFont="1" applyAlignment="1">
      <alignment horizontal="center"/>
    </xf>
    <xf numFmtId="3" fontId="7" fillId="0" borderId="0" xfId="0" applyNumberFormat="1" applyFont="1" applyAlignment="1">
      <alignment horizontal="right" indent="1"/>
    </xf>
    <xf numFmtId="3" fontId="7" fillId="0" borderId="0" xfId="0" applyNumberFormat="1" applyFont="1" applyAlignment="1">
      <alignment horizontal="center"/>
    </xf>
    <xf numFmtId="2" fontId="7" fillId="0" borderId="0" xfId="0" applyNumberFormat="1" applyFont="1" applyAlignment="1">
      <alignment horizontal="right" indent="1"/>
    </xf>
    <xf numFmtId="1" fontId="13" fillId="0" borderId="0" xfId="0" applyNumberFormat="1" applyFont="1" applyAlignment="1">
      <alignment horizontal="center"/>
    </xf>
    <xf numFmtId="3" fontId="13" fillId="0" borderId="0" xfId="0" applyNumberFormat="1" applyFont="1" applyAlignment="1">
      <alignment horizontal="right" indent="1"/>
    </xf>
    <xf numFmtId="0" fontId="0" fillId="0" borderId="0" xfId="0" applyFont="1" applyAlignment="1"/>
    <xf numFmtId="3" fontId="0" fillId="0" borderId="0" xfId="0" applyNumberFormat="1" applyFont="1" applyAlignment="1"/>
    <xf numFmtId="3" fontId="0" fillId="0" borderId="0" xfId="0" applyNumberFormat="1" applyFont="1" applyAlignment="1">
      <alignment horizontal="right" indent="1"/>
    </xf>
    <xf numFmtId="170" fontId="7" fillId="0" borderId="0" xfId="0" applyNumberFormat="1" applyFont="1" applyAlignment="1">
      <alignment horizontal="right" indent="1"/>
    </xf>
    <xf numFmtId="3" fontId="7" fillId="0" borderId="5" xfId="0" applyNumberFormat="1" applyFont="1" applyBorder="1" applyAlignment="1">
      <alignment horizontal="right" indent="1"/>
    </xf>
    <xf numFmtId="0" fontId="0" fillId="0" borderId="1" xfId="0" applyFont="1" applyBorder="1" applyAlignment="1">
      <alignment horizontal="center"/>
    </xf>
    <xf numFmtId="2" fontId="7" fillId="0" borderId="5" xfId="0" applyNumberFormat="1" applyFont="1" applyBorder="1" applyAlignment="1">
      <alignment horizontal="right" indent="1"/>
    </xf>
    <xf numFmtId="49" fontId="5" fillId="0" borderId="0" xfId="3" applyNumberFormat="1" applyFont="1" applyAlignment="1">
      <alignment horizontal="center"/>
    </xf>
    <xf numFmtId="167" fontId="5" fillId="0" borderId="0" xfId="3" applyNumberFormat="1" applyFont="1" applyAlignment="1">
      <alignment horizontal="center"/>
    </xf>
    <xf numFmtId="169" fontId="5" fillId="0" borderId="0" xfId="3" applyNumberFormat="1" applyFont="1" applyAlignment="1">
      <alignment horizontal="center"/>
    </xf>
    <xf numFmtId="0" fontId="5" fillId="0" borderId="0" xfId="3" applyFont="1" applyAlignment="1">
      <alignment horizontal="left"/>
    </xf>
    <xf numFmtId="169" fontId="5" fillId="0" borderId="0" xfId="3" applyNumberFormat="1" applyFont="1" applyBorder="1" applyAlignment="1">
      <alignment horizontal="center"/>
    </xf>
    <xf numFmtId="0" fontId="5" fillId="0" borderId="0" xfId="3" applyFont="1" applyBorder="1" applyAlignment="1">
      <alignment horizontal="left"/>
    </xf>
    <xf numFmtId="0" fontId="5" fillId="0" borderId="0" xfId="3" applyFont="1" applyBorder="1" applyAlignment="1">
      <alignment horizontal="right"/>
    </xf>
    <xf numFmtId="0" fontId="5" fillId="0" borderId="0" xfId="3" applyFont="1" applyAlignment="1">
      <alignment horizontal="right"/>
    </xf>
    <xf numFmtId="8" fontId="5" fillId="0" borderId="0" xfId="3" applyNumberFormat="1" applyFont="1"/>
    <xf numFmtId="167" fontId="5" fillId="0" borderId="5" xfId="3" applyNumberFormat="1" applyFont="1" applyBorder="1" applyAlignment="1">
      <alignment horizontal="center"/>
    </xf>
    <xf numFmtId="0" fontId="5" fillId="0" borderId="0" xfId="3" quotePrefix="1" applyFont="1"/>
    <xf numFmtId="170" fontId="5" fillId="0" borderId="0" xfId="3" applyNumberFormat="1" applyFont="1" applyAlignment="1">
      <alignment horizontal="center"/>
    </xf>
    <xf numFmtId="170" fontId="5" fillId="0" borderId="1" xfId="3" applyNumberFormat="1" applyFont="1" applyBorder="1" applyAlignment="1">
      <alignment horizontal="center"/>
    </xf>
    <xf numFmtId="1" fontId="5" fillId="0" borderId="0" xfId="3" applyNumberFormat="1" applyFont="1" applyAlignment="1">
      <alignment horizontal="center"/>
    </xf>
    <xf numFmtId="8" fontId="5" fillId="0" borderId="5" xfId="3" applyNumberFormat="1" applyFont="1" applyBorder="1"/>
    <xf numFmtId="166" fontId="5" fillId="0" borderId="0" xfId="3" applyNumberFormat="1" applyFont="1" applyAlignment="1">
      <alignment horizontal="center"/>
    </xf>
    <xf numFmtId="10" fontId="5" fillId="0" borderId="0" xfId="1" applyNumberFormat="1" applyFont="1" applyAlignment="1">
      <alignment horizontal="center"/>
    </xf>
    <xf numFmtId="0" fontId="14" fillId="0" borderId="0" xfId="3" applyFont="1" applyAlignment="1">
      <alignment horizontal="center"/>
    </xf>
    <xf numFmtId="0" fontId="15" fillId="0" borderId="0" xfId="3" applyFont="1"/>
    <xf numFmtId="167" fontId="5" fillId="0" borderId="0" xfId="3" applyNumberFormat="1" applyFont="1"/>
    <xf numFmtId="171" fontId="5" fillId="0" borderId="5" xfId="3" applyNumberFormat="1" applyFont="1" applyBorder="1"/>
    <xf numFmtId="0" fontId="16" fillId="0" borderId="0" xfId="3" applyFont="1"/>
    <xf numFmtId="172" fontId="5" fillId="0" borderId="0" xfId="3" applyNumberFormat="1" applyFont="1" applyAlignment="1">
      <alignment horizontal="center"/>
    </xf>
    <xf numFmtId="170" fontId="5" fillId="0" borderId="0" xfId="5" applyNumberFormat="1" applyFont="1" applyAlignment="1">
      <alignment horizontal="center"/>
    </xf>
    <xf numFmtId="170" fontId="5" fillId="0" borderId="0" xfId="3" applyNumberFormat="1" applyFont="1" applyBorder="1" applyAlignment="1">
      <alignment horizontal="center"/>
    </xf>
    <xf numFmtId="6" fontId="5" fillId="0" borderId="0" xfId="3" applyNumberFormat="1" applyFont="1" applyBorder="1"/>
    <xf numFmtId="6" fontId="5" fillId="0" borderId="5" xfId="3" applyNumberFormat="1" applyFont="1" applyBorder="1"/>
    <xf numFmtId="6" fontId="5" fillId="0" borderId="0" xfId="3" applyNumberFormat="1" applyFont="1" applyFill="1" applyBorder="1" applyAlignment="1">
      <alignment horizontal="center"/>
    </xf>
    <xf numFmtId="2" fontId="5" fillId="0" borderId="0" xfId="3" applyNumberFormat="1" applyFont="1" applyAlignment="1">
      <alignment horizontal="center"/>
    </xf>
    <xf numFmtId="6" fontId="5" fillId="0" borderId="5" xfId="3" applyNumberFormat="1" applyFont="1" applyBorder="1" applyAlignment="1">
      <alignment horizontal="center"/>
    </xf>
    <xf numFmtId="49" fontId="8" fillId="0" borderId="0" xfId="3" applyNumberFormat="1" applyFont="1" applyAlignment="1">
      <alignment horizontal="center"/>
    </xf>
    <xf numFmtId="0" fontId="8" fillId="0" borderId="0" xfId="3" applyFont="1" applyAlignment="1">
      <alignment horizontal="center"/>
    </xf>
    <xf numFmtId="0" fontId="12" fillId="0" borderId="0" xfId="4" applyFill="1" applyBorder="1"/>
    <xf numFmtId="0" fontId="7" fillId="2" borderId="8" xfId="6" applyFont="1" applyFill="1" applyBorder="1" applyProtection="1">
      <protection locked="0"/>
    </xf>
    <xf numFmtId="0" fontId="7" fillId="2" borderId="9" xfId="6" applyFont="1" applyFill="1" applyBorder="1" applyProtection="1">
      <protection locked="0"/>
    </xf>
    <xf numFmtId="0" fontId="7" fillId="0" borderId="0" xfId="6" applyFont="1" applyBorder="1" applyProtection="1">
      <protection locked="0"/>
    </xf>
    <xf numFmtId="0" fontId="19" fillId="2" borderId="0" xfId="6" applyFont="1" applyFill="1" applyBorder="1" applyProtection="1"/>
    <xf numFmtId="0" fontId="19" fillId="2" borderId="0" xfId="6" applyFont="1" applyFill="1" applyBorder="1" applyAlignment="1" applyProtection="1"/>
    <xf numFmtId="0" fontId="19" fillId="2" borderId="11" xfId="6" applyFont="1" applyFill="1" applyBorder="1" applyProtection="1"/>
    <xf numFmtId="0" fontId="7" fillId="0" borderId="0" xfId="6" applyFont="1" applyProtection="1">
      <protection locked="0"/>
    </xf>
    <xf numFmtId="0" fontId="20" fillId="3" borderId="12" xfId="6" applyFont="1" applyFill="1" applyBorder="1" applyAlignment="1" applyProtection="1">
      <alignment horizontal="left"/>
    </xf>
    <xf numFmtId="0" fontId="19" fillId="3" borderId="0" xfId="6" applyFont="1" applyFill="1" applyBorder="1" applyProtection="1"/>
    <xf numFmtId="0" fontId="19" fillId="3" borderId="0" xfId="6" applyFont="1" applyFill="1" applyBorder="1" applyAlignment="1" applyProtection="1"/>
    <xf numFmtId="0" fontId="19" fillId="3" borderId="11" xfId="6" applyFont="1" applyFill="1" applyBorder="1" applyProtection="1"/>
    <xf numFmtId="2" fontId="10" fillId="3" borderId="12" xfId="6" applyNumberFormat="1" applyFont="1" applyFill="1" applyBorder="1" applyAlignment="1" applyProtection="1">
      <alignment horizontal="left"/>
    </xf>
    <xf numFmtId="0" fontId="19" fillId="3" borderId="0" xfId="6" applyFont="1" applyFill="1" applyBorder="1" applyAlignment="1" applyProtection="1">
      <alignment horizontal="left"/>
    </xf>
    <xf numFmtId="0" fontId="19" fillId="3" borderId="0" xfId="6" applyFont="1" applyFill="1" applyBorder="1" applyAlignment="1" applyProtection="1">
      <alignment horizontal="center"/>
    </xf>
    <xf numFmtId="3" fontId="19" fillId="3" borderId="0" xfId="6" applyNumberFormat="1" applyFont="1" applyFill="1" applyBorder="1" applyAlignment="1" applyProtection="1">
      <alignment horizontal="center"/>
    </xf>
    <xf numFmtId="3" fontId="21" fillId="3" borderId="0" xfId="6" applyNumberFormat="1" applyFont="1" applyFill="1" applyBorder="1" applyAlignment="1" applyProtection="1">
      <alignment horizontal="centerContinuous"/>
    </xf>
    <xf numFmtId="3" fontId="19" fillId="3" borderId="0" xfId="6" applyNumberFormat="1" applyFont="1" applyFill="1" applyBorder="1" applyAlignment="1" applyProtection="1">
      <alignment horizontal="centerContinuous"/>
    </xf>
    <xf numFmtId="3" fontId="19" fillId="3" borderId="11" xfId="6" applyNumberFormat="1" applyFont="1" applyFill="1" applyBorder="1" applyAlignment="1" applyProtection="1">
      <alignment horizontal="centerContinuous"/>
    </xf>
    <xf numFmtId="0" fontId="21" fillId="3" borderId="0" xfId="6" applyFont="1" applyFill="1" applyBorder="1" applyAlignment="1" applyProtection="1">
      <alignment horizontal="center"/>
    </xf>
    <xf numFmtId="3" fontId="21" fillId="3" borderId="0" xfId="6" applyNumberFormat="1" applyFont="1" applyFill="1" applyBorder="1" applyAlignment="1" applyProtection="1">
      <alignment horizontal="center"/>
    </xf>
    <xf numFmtId="0" fontId="21" fillId="3" borderId="11" xfId="6" applyFont="1" applyFill="1" applyBorder="1" applyAlignment="1" applyProtection="1">
      <alignment horizontal="center"/>
    </xf>
    <xf numFmtId="3" fontId="19" fillId="3" borderId="11" xfId="6" applyNumberFormat="1" applyFont="1" applyFill="1" applyBorder="1" applyAlignment="1" applyProtection="1">
      <alignment horizontal="center"/>
    </xf>
    <xf numFmtId="4" fontId="19" fillId="3" borderId="0" xfId="6" applyNumberFormat="1" applyFont="1" applyFill="1" applyBorder="1" applyAlignment="1" applyProtection="1">
      <alignment horizontal="center"/>
    </xf>
    <xf numFmtId="170" fontId="19" fillId="3" borderId="0" xfId="6" applyNumberFormat="1" applyFont="1" applyFill="1" applyBorder="1" applyAlignment="1" applyProtection="1">
      <alignment horizontal="center"/>
    </xf>
    <xf numFmtId="1" fontId="19" fillId="3" borderId="0" xfId="6" applyNumberFormat="1" applyFont="1" applyFill="1" applyBorder="1" applyAlignment="1" applyProtection="1">
      <alignment horizontal="center"/>
    </xf>
    <xf numFmtId="3" fontId="19" fillId="3" borderId="0" xfId="6" applyNumberFormat="1" applyFont="1" applyFill="1" applyBorder="1" applyProtection="1"/>
    <xf numFmtId="9" fontId="7" fillId="3" borderId="7" xfId="6" applyNumberFormat="1" applyFont="1" applyFill="1" applyBorder="1" applyAlignment="1" applyProtection="1">
      <alignment horizontal="right"/>
    </xf>
    <xf numFmtId="0" fontId="7" fillId="3" borderId="7" xfId="6" applyFont="1" applyFill="1" applyBorder="1" applyAlignment="1" applyProtection="1">
      <alignment horizontal="left" vertical="center"/>
    </xf>
    <xf numFmtId="3" fontId="19" fillId="3" borderId="8" xfId="6" applyNumberFormat="1" applyFont="1" applyFill="1" applyBorder="1" applyAlignment="1" applyProtection="1">
      <alignment horizontal="right" vertical="center" wrapText="1"/>
    </xf>
    <xf numFmtId="0" fontId="19" fillId="3" borderId="9" xfId="6" applyFont="1" applyFill="1" applyBorder="1" applyAlignment="1" applyProtection="1">
      <alignment horizontal="right" vertical="center" wrapText="1"/>
    </xf>
    <xf numFmtId="173" fontId="7" fillId="3" borderId="12" xfId="6" applyNumberFormat="1" applyFont="1" applyFill="1" applyBorder="1" applyAlignment="1" applyProtection="1">
      <alignment horizontal="right"/>
    </xf>
    <xf numFmtId="0" fontId="7" fillId="3" borderId="12" xfId="6" applyFont="1" applyFill="1" applyBorder="1" applyAlignment="1" applyProtection="1">
      <alignment horizontal="left" vertical="center"/>
    </xf>
    <xf numFmtId="3" fontId="19" fillId="3" borderId="0" xfId="6" applyNumberFormat="1" applyFont="1" applyFill="1" applyBorder="1" applyAlignment="1" applyProtection="1">
      <alignment horizontal="right" vertical="center" wrapText="1"/>
    </xf>
    <xf numFmtId="0" fontId="19" fillId="3" borderId="11" xfId="6" applyFont="1" applyFill="1" applyBorder="1" applyAlignment="1" applyProtection="1">
      <alignment horizontal="right" vertical="center" wrapText="1"/>
    </xf>
    <xf numFmtId="173" fontId="7" fillId="3" borderId="13" xfId="6" applyNumberFormat="1" applyFont="1" applyFill="1" applyBorder="1" applyAlignment="1" applyProtection="1">
      <alignment horizontal="right"/>
    </xf>
    <xf numFmtId="0" fontId="7" fillId="3" borderId="13" xfId="6" applyFont="1" applyFill="1" applyBorder="1" applyAlignment="1" applyProtection="1">
      <alignment horizontal="left" vertical="center"/>
    </xf>
    <xf numFmtId="3" fontId="19" fillId="3" borderId="14" xfId="6" applyNumberFormat="1" applyFont="1" applyFill="1" applyBorder="1" applyAlignment="1" applyProtection="1">
      <alignment horizontal="right" vertical="center" wrapText="1"/>
    </xf>
    <xf numFmtId="0" fontId="19" fillId="3" borderId="15" xfId="6" applyFont="1" applyFill="1" applyBorder="1" applyAlignment="1" applyProtection="1">
      <alignment horizontal="right" vertical="center" wrapText="1"/>
    </xf>
    <xf numFmtId="3" fontId="19" fillId="3" borderId="11" xfId="6" applyNumberFormat="1" applyFont="1" applyFill="1" applyBorder="1" applyProtection="1"/>
    <xf numFmtId="0" fontId="22" fillId="3" borderId="11" xfId="6" applyFont="1" applyFill="1" applyBorder="1" applyProtection="1"/>
    <xf numFmtId="2" fontId="19" fillId="3" borderId="13" xfId="6" applyNumberFormat="1" applyFont="1" applyFill="1" applyBorder="1" applyAlignment="1" applyProtection="1">
      <alignment horizontal="left"/>
    </xf>
    <xf numFmtId="0" fontId="19" fillId="3" borderId="14" xfId="6" applyFont="1" applyFill="1" applyBorder="1" applyProtection="1"/>
    <xf numFmtId="0" fontId="19" fillId="3" borderId="15" xfId="6" applyFont="1" applyFill="1" applyBorder="1" applyProtection="1"/>
    <xf numFmtId="0" fontId="19" fillId="0" borderId="0" xfId="6" applyFont="1" applyProtection="1">
      <protection locked="0"/>
    </xf>
    <xf numFmtId="0" fontId="19" fillId="0" borderId="0" xfId="6" quotePrefix="1" applyFont="1" applyProtection="1">
      <protection locked="0"/>
    </xf>
    <xf numFmtId="0" fontId="19" fillId="0" borderId="0" xfId="6" applyFont="1" applyAlignment="1" applyProtection="1">
      <alignment horizontal="center"/>
      <protection locked="0"/>
    </xf>
    <xf numFmtId="0" fontId="19" fillId="0" borderId="0" xfId="6" applyFont="1" applyAlignment="1" applyProtection="1">
      <alignment horizontal="right"/>
      <protection locked="0"/>
    </xf>
    <xf numFmtId="174" fontId="19" fillId="0" borderId="0" xfId="6" applyNumberFormat="1" applyFont="1" applyProtection="1">
      <protection locked="0"/>
    </xf>
    <xf numFmtId="175" fontId="7" fillId="0" borderId="0" xfId="8" applyNumberFormat="1" applyFont="1" applyProtection="1">
      <protection locked="0"/>
    </xf>
    <xf numFmtId="174" fontId="7" fillId="0" borderId="0" xfId="8" applyNumberFormat="1" applyFont="1" applyProtection="1">
      <protection locked="0"/>
    </xf>
    <xf numFmtId="0" fontId="19" fillId="0" borderId="0" xfId="6" applyFont="1" applyFill="1" applyProtection="1">
      <protection locked="0"/>
    </xf>
    <xf numFmtId="174" fontId="19" fillId="0" borderId="0" xfId="6" applyNumberFormat="1" applyFont="1" applyFill="1" applyProtection="1">
      <protection locked="0"/>
    </xf>
    <xf numFmtId="174" fontId="19" fillId="4" borderId="0" xfId="6" applyNumberFormat="1" applyFont="1" applyFill="1" applyProtection="1">
      <protection locked="0"/>
    </xf>
    <xf numFmtId="168" fontId="19" fillId="0" borderId="0" xfId="6" applyNumberFormat="1" applyFont="1" applyProtection="1">
      <protection locked="0"/>
    </xf>
    <xf numFmtId="0" fontId="19" fillId="0" borderId="0" xfId="6" quotePrefix="1" applyFont="1" applyAlignment="1" applyProtection="1">
      <alignment horizontal="right"/>
      <protection locked="0"/>
    </xf>
    <xf numFmtId="174" fontId="7" fillId="4" borderId="0" xfId="8" applyNumberFormat="1" applyFont="1" applyFill="1" applyProtection="1">
      <protection locked="0"/>
    </xf>
    <xf numFmtId="0" fontId="6" fillId="2" borderId="7" xfId="6" applyFont="1" applyFill="1" applyBorder="1" applyProtection="1">
      <protection locked="0"/>
    </xf>
    <xf numFmtId="0" fontId="6" fillId="2" borderId="10" xfId="6" applyFont="1" applyFill="1" applyBorder="1" applyAlignment="1" applyProtection="1">
      <alignment horizontal="center"/>
    </xf>
    <xf numFmtId="0" fontId="6" fillId="2" borderId="10" xfId="7" applyFont="1" applyFill="1" applyBorder="1" applyAlignment="1" applyProtection="1">
      <alignment horizontal="left"/>
      <protection locked="0"/>
    </xf>
    <xf numFmtId="0" fontId="6" fillId="2" borderId="10" xfId="9" applyFont="1" applyFill="1" applyBorder="1" applyAlignment="1" applyProtection="1">
      <alignment horizontal="center"/>
    </xf>
    <xf numFmtId="0" fontId="5" fillId="0" borderId="0" xfId="9" applyFont="1" applyProtection="1">
      <protection locked="0"/>
    </xf>
    <xf numFmtId="0" fontId="11" fillId="3" borderId="12" xfId="9" applyFont="1" applyFill="1" applyBorder="1" applyAlignment="1" applyProtection="1">
      <alignment horizontal="left"/>
    </xf>
    <xf numFmtId="1" fontId="23" fillId="2" borderId="0" xfId="9" applyNumberFormat="1" applyFont="1" applyFill="1" applyBorder="1" applyAlignment="1" applyProtection="1">
      <alignment horizontal="center"/>
    </xf>
    <xf numFmtId="0" fontId="5" fillId="2" borderId="0" xfId="9" applyFont="1" applyFill="1" applyBorder="1" applyProtection="1"/>
    <xf numFmtId="0" fontId="5" fillId="2" borderId="11" xfId="9" applyFont="1" applyFill="1" applyBorder="1" applyProtection="1"/>
    <xf numFmtId="0" fontId="5" fillId="0" borderId="0" xfId="9" applyFont="1" applyAlignment="1" applyProtection="1">
      <alignment horizontal="center"/>
      <protection locked="0"/>
    </xf>
    <xf numFmtId="2" fontId="10" fillId="3" borderId="12" xfId="9" applyNumberFormat="1" applyFont="1" applyFill="1" applyBorder="1" applyAlignment="1" applyProtection="1">
      <alignment horizontal="left"/>
    </xf>
    <xf numFmtId="0" fontId="8" fillId="0" borderId="0" xfId="9" applyFont="1" applyAlignment="1" applyProtection="1">
      <alignment horizontal="center"/>
      <protection locked="0"/>
    </xf>
    <xf numFmtId="0" fontId="5" fillId="2" borderId="12" xfId="9" applyFont="1" applyFill="1" applyBorder="1" applyProtection="1"/>
    <xf numFmtId="49" fontId="5" fillId="2" borderId="0" xfId="9" applyNumberFormat="1" applyFont="1" applyFill="1" applyBorder="1" applyProtection="1"/>
    <xf numFmtId="1" fontId="5" fillId="0" borderId="0" xfId="9" applyNumberFormat="1" applyFont="1" applyAlignment="1" applyProtection="1">
      <alignment horizontal="centerContinuous"/>
      <protection locked="0"/>
    </xf>
    <xf numFmtId="170" fontId="5" fillId="0" borderId="0" xfId="9" applyNumberFormat="1" applyFont="1" applyAlignment="1" applyProtection="1">
      <alignment horizontal="center"/>
      <protection locked="0"/>
    </xf>
    <xf numFmtId="49" fontId="5" fillId="2" borderId="16" xfId="9" applyNumberFormat="1" applyFont="1" applyFill="1" applyBorder="1" applyAlignment="1" applyProtection="1">
      <alignment horizontal="center"/>
    </xf>
    <xf numFmtId="0" fontId="5" fillId="2" borderId="16" xfId="9" applyFont="1" applyFill="1" applyBorder="1" applyAlignment="1" applyProtection="1">
      <alignment horizontal="center"/>
    </xf>
    <xf numFmtId="0" fontId="5" fillId="2" borderId="0" xfId="9" applyFont="1" applyFill="1" applyBorder="1" applyAlignment="1" applyProtection="1">
      <alignment horizontal="center"/>
    </xf>
    <xf numFmtId="49" fontId="5" fillId="2" borderId="17" xfId="9" applyNumberFormat="1" applyFont="1" applyFill="1" applyBorder="1" applyAlignment="1" applyProtection="1">
      <alignment horizontal="center"/>
    </xf>
    <xf numFmtId="1" fontId="5" fillId="2" borderId="10" xfId="9" applyNumberFormat="1" applyFont="1" applyFill="1" applyBorder="1" applyAlignment="1" applyProtection="1">
      <alignment horizontal="center"/>
    </xf>
    <xf numFmtId="3" fontId="5" fillId="2" borderId="10" xfId="9" applyNumberFormat="1" applyFont="1" applyFill="1" applyBorder="1" applyAlignment="1" applyProtection="1">
      <alignment horizontal="center"/>
    </xf>
    <xf numFmtId="0" fontId="5" fillId="0" borderId="0" xfId="9" applyFont="1" applyAlignment="1" applyProtection="1">
      <alignment horizontal="right"/>
      <protection locked="0"/>
    </xf>
    <xf numFmtId="170" fontId="5" fillId="0" borderId="5" xfId="9" applyNumberFormat="1" applyFont="1" applyBorder="1" applyAlignment="1" applyProtection="1">
      <alignment horizontal="center"/>
      <protection locked="0"/>
    </xf>
    <xf numFmtId="8" fontId="5" fillId="0" borderId="0" xfId="9" applyNumberFormat="1" applyFont="1" applyProtection="1">
      <protection locked="0"/>
    </xf>
    <xf numFmtId="1" fontId="5" fillId="2" borderId="0" xfId="9" applyNumberFormat="1" applyFont="1" applyFill="1" applyBorder="1" applyAlignment="1" applyProtection="1">
      <alignment horizontal="center"/>
    </xf>
    <xf numFmtId="3" fontId="5" fillId="2" borderId="0" xfId="9" applyNumberFormat="1" applyFont="1" applyFill="1" applyBorder="1" applyAlignment="1" applyProtection="1">
      <alignment horizontal="center"/>
    </xf>
    <xf numFmtId="16" fontId="5" fillId="0" borderId="0" xfId="9" quotePrefix="1" applyNumberFormat="1" applyFont="1" applyAlignment="1" applyProtection="1">
      <alignment horizontal="center"/>
      <protection locked="0"/>
    </xf>
    <xf numFmtId="165" fontId="5" fillId="0" borderId="0" xfId="10" applyNumberFormat="1" applyFont="1" applyAlignment="1" applyProtection="1">
      <alignment horizontal="center"/>
      <protection locked="0"/>
    </xf>
    <xf numFmtId="0" fontId="5" fillId="0" borderId="0" xfId="9" applyFont="1" applyAlignment="1" applyProtection="1">
      <alignment horizontal="left"/>
      <protection locked="0"/>
    </xf>
    <xf numFmtId="6" fontId="5" fillId="2" borderId="10" xfId="9" applyNumberFormat="1" applyFont="1" applyFill="1" applyBorder="1" applyProtection="1"/>
    <xf numFmtId="0" fontId="16" fillId="0" borderId="0" xfId="9" applyFont="1" applyProtection="1">
      <protection locked="0"/>
    </xf>
    <xf numFmtId="0" fontId="5" fillId="2" borderId="13" xfId="9" applyFont="1" applyFill="1" applyBorder="1" applyProtection="1"/>
    <xf numFmtId="49" fontId="5" fillId="2" borderId="14" xfId="9" applyNumberFormat="1" applyFont="1" applyFill="1" applyBorder="1" applyProtection="1"/>
    <xf numFmtId="0" fontId="5" fillId="2" borderId="14" xfId="9" applyFont="1" applyFill="1" applyBorder="1" applyProtection="1"/>
    <xf numFmtId="0" fontId="5" fillId="2" borderId="15" xfId="9" applyFont="1" applyFill="1" applyBorder="1" applyProtection="1"/>
    <xf numFmtId="0" fontId="5" fillId="0" borderId="0" xfId="9" applyFont="1" applyBorder="1" applyProtection="1">
      <protection locked="0"/>
    </xf>
    <xf numFmtId="0" fontId="5" fillId="2" borderId="8" xfId="9" applyFont="1" applyFill="1" applyBorder="1" applyProtection="1">
      <protection locked="0"/>
    </xf>
    <xf numFmtId="0" fontId="5" fillId="2" borderId="9" xfId="9" applyFont="1" applyFill="1" applyBorder="1" applyProtection="1">
      <protection locked="0"/>
    </xf>
    <xf numFmtId="0" fontId="6" fillId="2" borderId="7" xfId="9" applyFont="1" applyFill="1" applyBorder="1" applyProtection="1">
      <protection locked="0"/>
    </xf>
    <xf numFmtId="0" fontId="6" fillId="2" borderId="10" xfId="0" applyFont="1" applyFill="1" applyBorder="1" applyAlignment="1">
      <alignment horizontal="center"/>
    </xf>
    <xf numFmtId="0" fontId="6" fillId="2" borderId="10" xfId="2" applyFont="1" applyFill="1" applyBorder="1" applyAlignment="1" applyProtection="1">
      <alignment horizontal="left"/>
      <protection locked="0"/>
    </xf>
    <xf numFmtId="0" fontId="6" fillId="2" borderId="10" xfId="3" applyFont="1" applyFill="1" applyBorder="1" applyAlignment="1">
      <alignment horizontal="center"/>
    </xf>
    <xf numFmtId="0" fontId="0" fillId="2" borderId="8" xfId="9" applyFont="1" applyFill="1" applyBorder="1" applyProtection="1">
      <protection locked="0"/>
    </xf>
    <xf numFmtId="0" fontId="0" fillId="2" borderId="8" xfId="6" applyFont="1" applyFill="1" applyBorder="1" applyProtection="1">
      <protection locked="0"/>
    </xf>
    <xf numFmtId="0" fontId="6" fillId="2" borderId="7" xfId="0" applyFont="1" applyFill="1" applyBorder="1"/>
    <xf numFmtId="0" fontId="0" fillId="2" borderId="8" xfId="0" applyFont="1" applyFill="1" applyBorder="1"/>
    <xf numFmtId="0" fontId="0" fillId="2" borderId="9" xfId="0" applyFont="1" applyFill="1" applyBorder="1"/>
    <xf numFmtId="0" fontId="0" fillId="2" borderId="11" xfId="0" applyFont="1" applyFill="1" applyBorder="1"/>
    <xf numFmtId="0" fontId="0" fillId="2" borderId="12" xfId="0" quotePrefix="1" applyFont="1" applyFill="1" applyBorder="1"/>
    <xf numFmtId="0" fontId="0" fillId="2" borderId="12" xfId="0" applyFont="1" applyFill="1" applyBorder="1"/>
    <xf numFmtId="0" fontId="0" fillId="2" borderId="13" xfId="0" applyFont="1" applyFill="1" applyBorder="1"/>
    <xf numFmtId="0" fontId="0" fillId="2" borderId="14" xfId="0" applyFont="1" applyFill="1" applyBorder="1" applyAlignment="1">
      <alignment horizontal="left"/>
    </xf>
    <xf numFmtId="0" fontId="0" fillId="2" borderId="14" xfId="0" applyFont="1" applyFill="1" applyBorder="1"/>
    <xf numFmtId="0" fontId="0" fillId="2" borderId="15" xfId="0" applyFont="1" applyFill="1" applyBorder="1"/>
    <xf numFmtId="49" fontId="7" fillId="2" borderId="16" xfId="0" applyNumberFormat="1" applyFont="1" applyFill="1" applyBorder="1" applyAlignment="1">
      <alignment horizontal="center"/>
    </xf>
    <xf numFmtId="49" fontId="7" fillId="2" borderId="18" xfId="0" applyNumberFormat="1" applyFont="1" applyFill="1" applyBorder="1" applyAlignment="1">
      <alignment horizontal="center"/>
    </xf>
    <xf numFmtId="49" fontId="7" fillId="2" borderId="17" xfId="0" applyNumberFormat="1" applyFont="1" applyFill="1" applyBorder="1" applyAlignment="1">
      <alignment horizontal="center"/>
    </xf>
    <xf numFmtId="164" fontId="7" fillId="2" borderId="10" xfId="0" applyNumberFormat="1" applyFont="1" applyFill="1" applyBorder="1" applyAlignment="1">
      <alignment horizontal="center"/>
    </xf>
    <xf numFmtId="1" fontId="7" fillId="2" borderId="10" xfId="0" applyNumberFormat="1" applyFont="1" applyFill="1" applyBorder="1" applyAlignment="1">
      <alignment horizontal="center"/>
    </xf>
    <xf numFmtId="3" fontId="7" fillId="2" borderId="10" xfId="0" applyNumberFormat="1" applyFont="1" applyFill="1" applyBorder="1" applyAlignment="1">
      <alignment horizontal="center"/>
    </xf>
    <xf numFmtId="10" fontId="0" fillId="2" borderId="10" xfId="0" applyNumberFormat="1" applyFont="1" applyFill="1" applyBorder="1" applyAlignment="1">
      <alignment horizontal="center"/>
    </xf>
    <xf numFmtId="0" fontId="0" fillId="2" borderId="10" xfId="0" applyFont="1" applyFill="1" applyBorder="1" applyAlignment="1">
      <alignment horizontal="center"/>
    </xf>
    <xf numFmtId="3" fontId="0" fillId="2" borderId="10" xfId="0" applyNumberFormat="1" applyFont="1" applyFill="1" applyBorder="1" applyAlignment="1">
      <alignment horizontal="center"/>
    </xf>
    <xf numFmtId="49" fontId="7" fillId="2" borderId="10" xfId="0" applyNumberFormat="1" applyFont="1" applyFill="1" applyBorder="1" applyAlignment="1">
      <alignment horizontal="center"/>
    </xf>
    <xf numFmtId="0" fontId="0" fillId="2" borderId="19" xfId="0" applyFont="1" applyFill="1" applyBorder="1" applyAlignment="1">
      <alignment horizontal="centerContinuous"/>
    </xf>
    <xf numFmtId="0" fontId="0" fillId="2" borderId="16" xfId="0" applyFont="1" applyFill="1" applyBorder="1" applyAlignment="1">
      <alignment horizontal="center"/>
    </xf>
    <xf numFmtId="0" fontId="0" fillId="2" borderId="17" xfId="0" applyFont="1" applyFill="1" applyBorder="1" applyAlignment="1">
      <alignment horizontal="center"/>
    </xf>
    <xf numFmtId="0" fontId="0" fillId="2" borderId="20" xfId="0" applyFont="1" applyFill="1" applyBorder="1" applyAlignment="1">
      <alignment horizontal="centerContinuous"/>
    </xf>
    <xf numFmtId="49" fontId="7" fillId="2" borderId="20" xfId="0" applyNumberFormat="1" applyFont="1" applyFill="1" applyBorder="1" applyAlignment="1">
      <alignment horizontal="centerContinuous"/>
    </xf>
    <xf numFmtId="3" fontId="7" fillId="2" borderId="10" xfId="0" applyNumberFormat="1" applyFont="1" applyFill="1" applyBorder="1" applyAlignment="1">
      <alignment horizontal="right" indent="1"/>
    </xf>
    <xf numFmtId="1" fontId="7" fillId="0" borderId="1" xfId="0" applyNumberFormat="1" applyFont="1" applyBorder="1" applyAlignment="1">
      <alignment horizontal="center"/>
    </xf>
    <xf numFmtId="0" fontId="5" fillId="2" borderId="16" xfId="3" applyFont="1" applyFill="1" applyBorder="1" applyAlignment="1">
      <alignment horizontal="center"/>
    </xf>
    <xf numFmtId="49" fontId="5" fillId="2" borderId="17" xfId="3" applyNumberFormat="1" applyFont="1" applyFill="1" applyBorder="1" applyAlignment="1">
      <alignment horizontal="center"/>
    </xf>
    <xf numFmtId="49" fontId="5" fillId="2" borderId="18" xfId="3" applyNumberFormat="1" applyFont="1" applyFill="1" applyBorder="1" applyAlignment="1">
      <alignment horizontal="center"/>
    </xf>
    <xf numFmtId="0" fontId="6" fillId="2" borderId="7" xfId="3" applyFont="1" applyFill="1" applyBorder="1"/>
    <xf numFmtId="0" fontId="0" fillId="2" borderId="8" xfId="3" applyFont="1" applyFill="1" applyBorder="1"/>
    <xf numFmtId="0" fontId="5" fillId="2" borderId="8" xfId="3" applyFont="1" applyFill="1" applyBorder="1"/>
    <xf numFmtId="0" fontId="5" fillId="2" borderId="9" xfId="3" applyFont="1" applyFill="1" applyBorder="1"/>
    <xf numFmtId="0" fontId="5" fillId="2" borderId="11" xfId="3" applyFont="1" applyFill="1" applyBorder="1"/>
    <xf numFmtId="0" fontId="11" fillId="3" borderId="12" xfId="3" applyFont="1" applyFill="1" applyBorder="1" applyAlignment="1" applyProtection="1">
      <alignment horizontal="left"/>
    </xf>
    <xf numFmtId="2" fontId="10" fillId="3" borderId="12" xfId="3" applyNumberFormat="1" applyFont="1" applyFill="1" applyBorder="1" applyAlignment="1" applyProtection="1">
      <alignment horizontal="left"/>
    </xf>
    <xf numFmtId="2" fontId="10" fillId="3" borderId="13" xfId="3" applyNumberFormat="1" applyFont="1" applyFill="1" applyBorder="1" applyAlignment="1" applyProtection="1">
      <alignment horizontal="left"/>
    </xf>
    <xf numFmtId="49" fontId="5" fillId="2" borderId="14" xfId="3" applyNumberFormat="1" applyFont="1" applyFill="1" applyBorder="1"/>
    <xf numFmtId="0" fontId="5" fillId="2" borderId="14" xfId="3" applyFont="1" applyFill="1" applyBorder="1"/>
    <xf numFmtId="0" fontId="5" fillId="2" borderId="15" xfId="3" applyFont="1" applyFill="1" applyBorder="1"/>
    <xf numFmtId="1" fontId="5" fillId="2" borderId="10" xfId="3" applyNumberFormat="1" applyFont="1" applyFill="1" applyBorder="1" applyAlignment="1">
      <alignment horizontal="center"/>
    </xf>
    <xf numFmtId="167" fontId="5" fillId="2" borderId="10" xfId="3" applyNumberFormat="1" applyFont="1" applyFill="1" applyBorder="1" applyAlignment="1">
      <alignment horizontal="center"/>
    </xf>
    <xf numFmtId="10" fontId="5" fillId="2" borderId="10" xfId="3" applyNumberFormat="1" applyFont="1" applyFill="1" applyBorder="1" applyAlignment="1">
      <alignment horizontal="center"/>
    </xf>
    <xf numFmtId="6" fontId="5" fillId="2" borderId="10" xfId="3" applyNumberFormat="1" applyFont="1" applyFill="1" applyBorder="1" applyAlignment="1">
      <alignment horizontal="center"/>
    </xf>
    <xf numFmtId="49" fontId="5" fillId="2" borderId="16" xfId="3" applyNumberFormat="1" applyFont="1" applyFill="1" applyBorder="1" applyAlignment="1">
      <alignment horizontal="center"/>
    </xf>
    <xf numFmtId="166" fontId="5" fillId="2" borderId="10" xfId="3" applyNumberFormat="1" applyFont="1" applyFill="1" applyBorder="1" applyAlignment="1">
      <alignment horizontal="center"/>
    </xf>
    <xf numFmtId="0" fontId="5" fillId="2" borderId="21" xfId="3" applyFont="1" applyFill="1" applyBorder="1" applyAlignment="1">
      <alignment horizontal="centerContinuous"/>
    </xf>
    <xf numFmtId="49" fontId="5" fillId="2" borderId="13" xfId="3" applyNumberFormat="1" applyFont="1" applyFill="1" applyBorder="1" applyAlignment="1">
      <alignment horizontal="center"/>
    </xf>
    <xf numFmtId="49" fontId="5" fillId="2" borderId="22" xfId="3" applyNumberFormat="1" applyFont="1" applyFill="1" applyBorder="1" applyAlignment="1">
      <alignment horizontal="centerContinuous"/>
    </xf>
    <xf numFmtId="0" fontId="5" fillId="2" borderId="8" xfId="3" applyFont="1" applyFill="1" applyBorder="1" applyAlignment="1">
      <alignment horizontal="centerContinuous"/>
    </xf>
    <xf numFmtId="0" fontId="5" fillId="2" borderId="23" xfId="3" applyFont="1" applyFill="1" applyBorder="1" applyAlignment="1">
      <alignment horizontal="centerContinuous"/>
    </xf>
    <xf numFmtId="0" fontId="5" fillId="2" borderId="24" xfId="3" applyFont="1" applyFill="1" applyBorder="1" applyAlignment="1">
      <alignment horizontal="centerContinuous"/>
    </xf>
    <xf numFmtId="49" fontId="5" fillId="2" borderId="12" xfId="3" applyNumberFormat="1" applyFont="1" applyFill="1" applyBorder="1" applyAlignment="1">
      <alignment horizontal="center"/>
    </xf>
    <xf numFmtId="0" fontId="5" fillId="2" borderId="10" xfId="3" applyFont="1" applyFill="1" applyBorder="1" applyAlignment="1">
      <alignment horizontal="center"/>
    </xf>
    <xf numFmtId="49" fontId="5" fillId="2" borderId="25" xfId="3" applyNumberFormat="1" applyFont="1" applyFill="1" applyBorder="1" applyAlignment="1">
      <alignment horizontal="centerContinuous"/>
    </xf>
    <xf numFmtId="0" fontId="5" fillId="2" borderId="26" xfId="3" applyFont="1" applyFill="1" applyBorder="1" applyAlignment="1">
      <alignment horizontal="centerContinuous"/>
    </xf>
    <xf numFmtId="0" fontId="5" fillId="2" borderId="7" xfId="3" applyFont="1" applyFill="1" applyBorder="1" applyAlignment="1">
      <alignment horizontal="center"/>
    </xf>
    <xf numFmtId="0" fontId="5" fillId="2" borderId="8" xfId="3" applyFont="1" applyFill="1" applyBorder="1" applyAlignment="1">
      <alignment horizontal="center"/>
    </xf>
    <xf numFmtId="0" fontId="5" fillId="2" borderId="9" xfId="3" applyFont="1" applyFill="1" applyBorder="1" applyAlignment="1">
      <alignment horizontal="center"/>
    </xf>
    <xf numFmtId="49" fontId="5" fillId="2" borderId="11" xfId="3" applyNumberFormat="1" applyFont="1" applyFill="1" applyBorder="1" applyAlignment="1">
      <alignment horizontal="center"/>
    </xf>
    <xf numFmtId="49" fontId="5" fillId="2" borderId="14" xfId="3" applyNumberFormat="1" applyFont="1" applyFill="1" applyBorder="1" applyAlignment="1">
      <alignment horizontal="center"/>
    </xf>
    <xf numFmtId="49" fontId="5" fillId="2" borderId="15" xfId="3" applyNumberFormat="1" applyFont="1" applyFill="1" applyBorder="1" applyAlignment="1">
      <alignment horizontal="center"/>
    </xf>
    <xf numFmtId="49" fontId="5" fillId="2" borderId="7" xfId="3" applyNumberFormat="1" applyFont="1" applyFill="1" applyBorder="1" applyAlignment="1">
      <alignment horizontal="center"/>
    </xf>
    <xf numFmtId="1" fontId="5" fillId="2" borderId="13" xfId="3" applyNumberFormat="1" applyFont="1" applyFill="1" applyBorder="1" applyAlignment="1">
      <alignment horizontal="center"/>
    </xf>
    <xf numFmtId="167" fontId="5" fillId="2" borderId="7" xfId="3" applyNumberFormat="1" applyFont="1" applyFill="1" applyBorder="1" applyAlignment="1">
      <alignment horizontal="center"/>
    </xf>
    <xf numFmtId="167" fontId="5" fillId="2" borderId="8" xfId="3" applyNumberFormat="1" applyFont="1" applyFill="1" applyBorder="1" applyAlignment="1">
      <alignment horizontal="center"/>
    </xf>
    <xf numFmtId="167" fontId="5" fillId="2" borderId="9" xfId="3" applyNumberFormat="1" applyFont="1" applyFill="1" applyBorder="1" applyAlignment="1">
      <alignment horizontal="center"/>
    </xf>
    <xf numFmtId="167" fontId="5" fillId="2" borderId="12" xfId="3" applyNumberFormat="1" applyFont="1" applyFill="1" applyBorder="1" applyAlignment="1">
      <alignment horizontal="center"/>
    </xf>
    <xf numFmtId="167" fontId="5" fillId="2" borderId="11" xfId="3" applyNumberFormat="1" applyFont="1" applyFill="1" applyBorder="1" applyAlignment="1">
      <alignment horizontal="center"/>
    </xf>
    <xf numFmtId="167" fontId="5" fillId="2" borderId="13" xfId="3" applyNumberFormat="1" applyFont="1" applyFill="1" applyBorder="1" applyAlignment="1">
      <alignment horizontal="center"/>
    </xf>
    <xf numFmtId="167" fontId="5" fillId="2" borderId="14" xfId="3" applyNumberFormat="1" applyFont="1" applyFill="1" applyBorder="1" applyAlignment="1">
      <alignment horizontal="center"/>
    </xf>
    <xf numFmtId="167" fontId="5" fillId="2" borderId="15" xfId="3" applyNumberFormat="1" applyFont="1" applyFill="1" applyBorder="1" applyAlignment="1">
      <alignment horizontal="center"/>
    </xf>
    <xf numFmtId="6" fontId="5" fillId="2" borderId="10" xfId="3" applyNumberFormat="1" applyFont="1" applyFill="1" applyBorder="1"/>
    <xf numFmtId="0" fontId="5" fillId="2" borderId="11" xfId="3" applyFont="1" applyFill="1" applyBorder="1" applyAlignment="1">
      <alignment horizontal="center"/>
    </xf>
    <xf numFmtId="0" fontId="5" fillId="0" borderId="0" xfId="11" applyFont="1" applyProtection="1">
      <protection locked="0"/>
    </xf>
    <xf numFmtId="0" fontId="8" fillId="0" borderId="0" xfId="11" applyFont="1" applyProtection="1">
      <protection locked="0"/>
    </xf>
    <xf numFmtId="0" fontId="5" fillId="2" borderId="15" xfId="11" applyFont="1" applyFill="1" applyBorder="1"/>
    <xf numFmtId="0" fontId="5" fillId="2" borderId="14" xfId="11" applyFont="1" applyFill="1" applyBorder="1"/>
    <xf numFmtId="49" fontId="5" fillId="2" borderId="14" xfId="11" applyNumberFormat="1" applyFont="1" applyFill="1" applyBorder="1"/>
    <xf numFmtId="0" fontId="5" fillId="2" borderId="13" xfId="11" applyFont="1" applyFill="1" applyBorder="1"/>
    <xf numFmtId="0" fontId="5" fillId="2" borderId="11" xfId="11" applyFont="1" applyFill="1" applyBorder="1"/>
    <xf numFmtId="0" fontId="5" fillId="2" borderId="0" xfId="11" applyFont="1" applyFill="1"/>
    <xf numFmtId="49" fontId="5" fillId="2" borderId="0" xfId="11" applyNumberFormat="1" applyFont="1" applyFill="1"/>
    <xf numFmtId="2" fontId="10" fillId="3" borderId="12" xfId="11" applyNumberFormat="1" applyFont="1" applyFill="1" applyBorder="1" applyAlignment="1">
      <alignment horizontal="left"/>
    </xf>
    <xf numFmtId="0" fontId="5" fillId="2" borderId="12" xfId="11" applyFont="1" applyFill="1" applyBorder="1"/>
    <xf numFmtId="10" fontId="5" fillId="2" borderId="0" xfId="11" applyNumberFormat="1" applyFont="1" applyFill="1"/>
    <xf numFmtId="0" fontId="6" fillId="0" borderId="0" xfId="11" applyFont="1" applyProtection="1">
      <protection locked="0"/>
    </xf>
    <xf numFmtId="165" fontId="6" fillId="0" borderId="0" xfId="12" applyNumberFormat="1" applyFont="1" applyProtection="1">
      <protection locked="0"/>
    </xf>
    <xf numFmtId="49" fontId="5" fillId="2" borderId="13" xfId="11" applyNumberFormat="1" applyFont="1" applyFill="1" applyBorder="1"/>
    <xf numFmtId="10" fontId="5" fillId="2" borderId="25" xfId="11" applyNumberFormat="1" applyFont="1" applyFill="1" applyBorder="1"/>
    <xf numFmtId="1" fontId="5" fillId="0" borderId="0" xfId="11" applyNumberFormat="1" applyFont="1" applyProtection="1">
      <protection locked="0"/>
    </xf>
    <xf numFmtId="0" fontId="5" fillId="2" borderId="26" xfId="11" applyFont="1" applyFill="1" applyBorder="1"/>
    <xf numFmtId="0" fontId="5" fillId="2" borderId="21" xfId="11" applyFont="1" applyFill="1" applyBorder="1"/>
    <xf numFmtId="49" fontId="5" fillId="2" borderId="25" xfId="11" applyNumberFormat="1" applyFont="1" applyFill="1" applyBorder="1"/>
    <xf numFmtId="6" fontId="5" fillId="2" borderId="25" xfId="11" applyNumberFormat="1" applyFont="1" applyFill="1" applyBorder="1"/>
    <xf numFmtId="0" fontId="5" fillId="2" borderId="9" xfId="11" applyFont="1" applyFill="1" applyBorder="1"/>
    <xf numFmtId="0" fontId="5" fillId="2" borderId="8" xfId="11" applyFont="1" applyFill="1" applyBorder="1"/>
    <xf numFmtId="49" fontId="5" fillId="2" borderId="7" xfId="11" applyNumberFormat="1" applyFont="1" applyFill="1" applyBorder="1"/>
    <xf numFmtId="1" fontId="5" fillId="2" borderId="0" xfId="11" applyNumberFormat="1" applyFont="1" applyFill="1"/>
    <xf numFmtId="10" fontId="10" fillId="0" borderId="0" xfId="11" applyNumberFormat="1" applyFont="1" applyProtection="1">
      <protection locked="0"/>
    </xf>
    <xf numFmtId="1" fontId="5" fillId="0" borderId="0" xfId="11" applyNumberFormat="1" applyFont="1" applyAlignment="1" applyProtection="1">
      <alignment horizontal="center"/>
      <protection locked="0"/>
    </xf>
    <xf numFmtId="176" fontId="5" fillId="0" borderId="0" xfId="13" applyNumberFormat="1" applyFont="1" applyProtection="1">
      <protection locked="0"/>
    </xf>
    <xf numFmtId="0" fontId="5" fillId="2" borderId="11" xfId="11" applyFont="1" applyFill="1" applyBorder="1" applyAlignment="1">
      <alignment horizontal="center"/>
    </xf>
    <xf numFmtId="0" fontId="5" fillId="2" borderId="0" xfId="11" applyFont="1" applyFill="1" applyAlignment="1">
      <alignment horizontal="center"/>
    </xf>
    <xf numFmtId="1" fontId="5" fillId="2" borderId="10" xfId="11" applyNumberFormat="1" applyFont="1" applyFill="1" applyBorder="1" applyAlignment="1">
      <alignment horizontal="center"/>
    </xf>
    <xf numFmtId="0" fontId="5" fillId="0" borderId="0" xfId="11" applyFont="1" applyAlignment="1" applyProtection="1">
      <alignment horizontal="center"/>
      <protection locked="0"/>
    </xf>
    <xf numFmtId="3" fontId="8" fillId="0" borderId="0" xfId="11" applyNumberFormat="1" applyFont="1" applyProtection="1">
      <protection locked="0"/>
    </xf>
    <xf numFmtId="165" fontId="5" fillId="0" borderId="0" xfId="12" applyNumberFormat="1" applyFont="1" applyProtection="1">
      <protection locked="0"/>
    </xf>
    <xf numFmtId="3" fontId="5" fillId="0" borderId="0" xfId="11" applyNumberFormat="1" applyFont="1" applyProtection="1">
      <protection locked="0"/>
    </xf>
    <xf numFmtId="1" fontId="5" fillId="2" borderId="18" xfId="11" applyNumberFormat="1" applyFont="1" applyFill="1" applyBorder="1" applyAlignment="1">
      <alignment horizontal="center"/>
    </xf>
    <xf numFmtId="166" fontId="5" fillId="2" borderId="18" xfId="11" quotePrefix="1" applyNumberFormat="1" applyFont="1" applyFill="1" applyBorder="1" applyAlignment="1">
      <alignment horizontal="center"/>
    </xf>
    <xf numFmtId="49" fontId="5" fillId="2" borderId="18" xfId="11" applyNumberFormat="1" applyFont="1" applyFill="1" applyBorder="1" applyAlignment="1">
      <alignment horizontal="center"/>
    </xf>
    <xf numFmtId="49" fontId="5" fillId="2" borderId="17" xfId="11" applyNumberFormat="1" applyFont="1" applyFill="1" applyBorder="1" applyAlignment="1">
      <alignment horizontal="center"/>
    </xf>
    <xf numFmtId="49" fontId="5" fillId="2" borderId="16" xfId="11" applyNumberFormat="1" applyFont="1" applyFill="1" applyBorder="1" applyAlignment="1">
      <alignment horizontal="center"/>
    </xf>
    <xf numFmtId="0" fontId="5" fillId="2" borderId="16" xfId="11" applyFont="1" applyFill="1" applyBorder="1" applyAlignment="1">
      <alignment horizontal="center"/>
    </xf>
    <xf numFmtId="3" fontId="5" fillId="2" borderId="0" xfId="11" applyNumberFormat="1" applyFont="1" applyFill="1" applyAlignment="1">
      <alignment horizontal="center"/>
    </xf>
    <xf numFmtId="1" fontId="5" fillId="2" borderId="0" xfId="11" applyNumberFormat="1" applyFont="1" applyFill="1" applyAlignment="1">
      <alignment horizontal="center"/>
    </xf>
    <xf numFmtId="6" fontId="5" fillId="0" borderId="0" xfId="11" applyNumberFormat="1" applyFont="1" applyProtection="1">
      <protection locked="0"/>
    </xf>
    <xf numFmtId="3" fontId="5" fillId="2" borderId="10" xfId="11" applyNumberFormat="1" applyFont="1" applyFill="1" applyBorder="1" applyAlignment="1">
      <alignment horizontal="center"/>
    </xf>
    <xf numFmtId="165" fontId="5" fillId="0" borderId="0" xfId="11" applyNumberFormat="1" applyFont="1" applyProtection="1">
      <protection locked="0"/>
    </xf>
    <xf numFmtId="165" fontId="5" fillId="0" borderId="1" xfId="12" applyNumberFormat="1" applyFont="1" applyBorder="1" applyProtection="1">
      <protection locked="0"/>
    </xf>
    <xf numFmtId="1" fontId="5" fillId="2" borderId="26" xfId="11" applyNumberFormat="1" applyFont="1" applyFill="1" applyBorder="1" applyAlignment="1">
      <alignment horizontal="center"/>
    </xf>
    <xf numFmtId="0" fontId="5" fillId="2" borderId="10" xfId="11" applyFont="1" applyFill="1" applyBorder="1" applyAlignment="1">
      <alignment horizontal="centerContinuous"/>
    </xf>
    <xf numFmtId="49" fontId="5" fillId="2" borderId="26" xfId="11" applyNumberFormat="1" applyFont="1" applyFill="1" applyBorder="1" applyAlignment="1">
      <alignment horizontal="centerContinuous"/>
    </xf>
    <xf numFmtId="0" fontId="11" fillId="3" borderId="12" xfId="11" applyFont="1" applyFill="1" applyBorder="1" applyAlignment="1">
      <alignment horizontal="left"/>
    </xf>
    <xf numFmtId="1" fontId="23" fillId="2" borderId="0" xfId="11" applyNumberFormat="1" applyFont="1" applyFill="1" applyAlignment="1">
      <alignment horizontal="center"/>
    </xf>
    <xf numFmtId="0" fontId="9" fillId="2" borderId="10" xfId="2" applyFont="1" applyFill="1" applyBorder="1" applyAlignment="1" applyProtection="1">
      <alignment horizontal="left"/>
      <protection locked="0"/>
    </xf>
    <xf numFmtId="0" fontId="23" fillId="2" borderId="10" xfId="11" applyFont="1" applyFill="1" applyBorder="1" applyAlignment="1">
      <alignment horizontal="center"/>
    </xf>
    <xf numFmtId="0" fontId="5" fillId="2" borderId="9" xfId="11" applyFont="1" applyFill="1" applyBorder="1" applyProtection="1">
      <protection locked="0"/>
    </xf>
    <xf numFmtId="0" fontId="5" fillId="2" borderId="8" xfId="11" applyFont="1" applyFill="1" applyBorder="1" applyProtection="1">
      <protection locked="0"/>
    </xf>
    <xf numFmtId="0" fontId="24" fillId="2" borderId="7" xfId="11" applyFont="1" applyFill="1" applyBorder="1" applyAlignment="1" applyProtection="1">
      <alignment horizontal="left"/>
      <protection locked="0"/>
    </xf>
    <xf numFmtId="0" fontId="5" fillId="0" borderId="0" xfId="14" applyFont="1" applyProtection="1">
      <protection locked="0"/>
    </xf>
    <xf numFmtId="2" fontId="5" fillId="0" borderId="0" xfId="14" applyNumberFormat="1" applyFont="1" applyProtection="1">
      <protection locked="0"/>
    </xf>
    <xf numFmtId="0" fontId="5" fillId="0" borderId="0" xfId="14" applyFont="1" applyProtection="1"/>
    <xf numFmtId="2" fontId="5" fillId="0" borderId="0" xfId="14" applyNumberFormat="1" applyFont="1" applyProtection="1"/>
    <xf numFmtId="177" fontId="5" fillId="0" borderId="0" xfId="14" applyNumberFormat="1" applyFont="1" applyProtection="1"/>
    <xf numFmtId="3" fontId="5" fillId="0" borderId="0" xfId="14" applyNumberFormat="1" applyFont="1" applyProtection="1"/>
    <xf numFmtId="3" fontId="5" fillId="5" borderId="15" xfId="14" applyNumberFormat="1" applyFont="1" applyFill="1" applyBorder="1" applyAlignment="1" applyProtection="1">
      <alignment horizontal="right"/>
    </xf>
    <xf numFmtId="3" fontId="5" fillId="5" borderId="14" xfId="14" applyNumberFormat="1" applyFont="1" applyFill="1" applyBorder="1" applyAlignment="1" applyProtection="1">
      <alignment horizontal="right"/>
    </xf>
    <xf numFmtId="3" fontId="5" fillId="5" borderId="13" xfId="14" applyNumberFormat="1" applyFont="1" applyFill="1" applyBorder="1" applyAlignment="1" applyProtection="1">
      <alignment horizontal="right"/>
    </xf>
    <xf numFmtId="0" fontId="5" fillId="5" borderId="18" xfId="14" applyFont="1" applyFill="1" applyBorder="1" applyAlignment="1" applyProtection="1">
      <alignment horizontal="center"/>
    </xf>
    <xf numFmtId="3" fontId="5" fillId="5" borderId="11" xfId="14" applyNumberFormat="1" applyFont="1" applyFill="1" applyBorder="1" applyAlignment="1" applyProtection="1">
      <alignment horizontal="right"/>
    </xf>
    <xf numFmtId="3" fontId="5" fillId="5" borderId="0" xfId="14" applyNumberFormat="1" applyFont="1" applyFill="1" applyBorder="1" applyAlignment="1" applyProtection="1">
      <alignment horizontal="right"/>
    </xf>
    <xf numFmtId="3" fontId="5" fillId="5" borderId="12" xfId="14" applyNumberFormat="1" applyFont="1" applyFill="1" applyBorder="1" applyAlignment="1" applyProtection="1">
      <alignment horizontal="right"/>
    </xf>
    <xf numFmtId="0" fontId="5" fillId="5" borderId="17" xfId="14" applyFont="1" applyFill="1" applyBorder="1" applyAlignment="1" applyProtection="1">
      <alignment horizontal="center"/>
    </xf>
    <xf numFmtId="3" fontId="5" fillId="5" borderId="9" xfId="14" applyNumberFormat="1" applyFont="1" applyFill="1" applyBorder="1" applyAlignment="1" applyProtection="1">
      <alignment horizontal="right"/>
    </xf>
    <xf numFmtId="3" fontId="5" fillId="5" borderId="8" xfId="14" applyNumberFormat="1" applyFont="1" applyFill="1" applyBorder="1" applyAlignment="1" applyProtection="1">
      <alignment horizontal="right"/>
    </xf>
    <xf numFmtId="3" fontId="5" fillId="5" borderId="7" xfId="14" applyNumberFormat="1" applyFont="1" applyFill="1" applyBorder="1" applyAlignment="1" applyProtection="1">
      <alignment horizontal="right"/>
    </xf>
    <xf numFmtId="0" fontId="5" fillId="5" borderId="16" xfId="14" applyFont="1" applyFill="1" applyBorder="1" applyAlignment="1" applyProtection="1">
      <alignment horizontal="center"/>
    </xf>
    <xf numFmtId="0" fontId="5" fillId="5" borderId="15" xfId="14" applyFont="1" applyFill="1" applyBorder="1" applyAlignment="1" applyProtection="1">
      <alignment horizontal="center"/>
    </xf>
    <xf numFmtId="0" fontId="5" fillId="5" borderId="14" xfId="14" applyFont="1" applyFill="1" applyBorder="1" applyAlignment="1" applyProtection="1">
      <alignment horizontal="center"/>
    </xf>
    <xf numFmtId="0" fontId="5" fillId="5" borderId="13" xfId="14" applyFont="1" applyFill="1" applyBorder="1" applyAlignment="1" applyProtection="1">
      <alignment horizontal="center"/>
    </xf>
    <xf numFmtId="0" fontId="5" fillId="5" borderId="9" xfId="14" applyFont="1" applyFill="1" applyBorder="1" applyAlignment="1" applyProtection="1">
      <alignment horizontal="center"/>
    </xf>
    <xf numFmtId="0" fontId="5" fillId="5" borderId="8" xfId="14" applyFont="1" applyFill="1" applyBorder="1" applyAlignment="1" applyProtection="1">
      <alignment horizontal="center"/>
    </xf>
    <xf numFmtId="0" fontId="5" fillId="5" borderId="7" xfId="14" applyFont="1" applyFill="1" applyBorder="1" applyAlignment="1" applyProtection="1">
      <alignment horizontal="center"/>
    </xf>
    <xf numFmtId="173" fontId="5" fillId="0" borderId="0" xfId="14" applyNumberFormat="1" applyFont="1" applyProtection="1"/>
    <xf numFmtId="173" fontId="5" fillId="4" borderId="0" xfId="14" applyNumberFormat="1" applyFont="1" applyFill="1" applyProtection="1"/>
    <xf numFmtId="0" fontId="5" fillId="5" borderId="15" xfId="14" applyFont="1" applyFill="1" applyBorder="1" applyProtection="1"/>
    <xf numFmtId="0" fontId="5" fillId="5" borderId="14" xfId="14" applyFont="1" applyFill="1" applyBorder="1" applyProtection="1"/>
    <xf numFmtId="2" fontId="5" fillId="5" borderId="13" xfId="14" applyNumberFormat="1" applyFont="1" applyFill="1" applyBorder="1" applyProtection="1"/>
    <xf numFmtId="0" fontId="5" fillId="5" borderId="11" xfId="14" applyFont="1" applyFill="1" applyBorder="1" applyProtection="1"/>
    <xf numFmtId="0" fontId="5" fillId="5" borderId="0" xfId="14" applyFont="1" applyFill="1" applyBorder="1" applyProtection="1"/>
    <xf numFmtId="2" fontId="10" fillId="5" borderId="12" xfId="14" applyNumberFormat="1" applyFont="1" applyFill="1" applyBorder="1" applyProtection="1"/>
    <xf numFmtId="2" fontId="10" fillId="5" borderId="12" xfId="14" applyNumberFormat="1" applyFont="1" applyFill="1" applyBorder="1" applyAlignment="1" applyProtection="1">
      <alignment horizontal="center"/>
    </xf>
    <xf numFmtId="2" fontId="5" fillId="5" borderId="12" xfId="14" applyNumberFormat="1" applyFont="1" applyFill="1" applyBorder="1" applyAlignment="1" applyProtection="1">
      <alignment horizontal="center"/>
    </xf>
    <xf numFmtId="2" fontId="5" fillId="5" borderId="12" xfId="14" applyNumberFormat="1" applyFont="1" applyFill="1" applyBorder="1" applyProtection="1"/>
    <xf numFmtId="0" fontId="5" fillId="5" borderId="13" xfId="14" applyFont="1" applyFill="1" applyBorder="1" applyProtection="1"/>
    <xf numFmtId="9" fontId="5" fillId="5" borderId="18" xfId="15" applyFont="1" applyFill="1" applyBorder="1" applyProtection="1"/>
    <xf numFmtId="0" fontId="5" fillId="5" borderId="12" xfId="14" applyFont="1" applyFill="1" applyBorder="1" applyProtection="1"/>
    <xf numFmtId="173" fontId="5" fillId="5" borderId="17" xfId="14" applyNumberFormat="1" applyFont="1" applyFill="1" applyBorder="1" applyProtection="1"/>
    <xf numFmtId="0" fontId="5" fillId="5" borderId="9" xfId="14" applyFont="1" applyFill="1" applyBorder="1" applyProtection="1"/>
    <xf numFmtId="0" fontId="5" fillId="5" borderId="8" xfId="14" applyFont="1" applyFill="1" applyBorder="1" applyProtection="1"/>
    <xf numFmtId="0" fontId="5" fillId="5" borderId="7" xfId="14" applyFont="1" applyFill="1" applyBorder="1" applyProtection="1"/>
    <xf numFmtId="0" fontId="5" fillId="5" borderId="26" xfId="14" applyFont="1" applyFill="1" applyBorder="1" applyAlignment="1" applyProtection="1">
      <alignment horizontal="centerContinuous"/>
    </xf>
    <xf numFmtId="0" fontId="5" fillId="5" borderId="21" xfId="14" applyFont="1" applyFill="1" applyBorder="1" applyAlignment="1" applyProtection="1">
      <alignment horizontal="centerContinuous"/>
    </xf>
    <xf numFmtId="0" fontId="5" fillId="5" borderId="25" xfId="14" applyFont="1" applyFill="1" applyBorder="1" applyAlignment="1" applyProtection="1">
      <alignment horizontal="centerContinuous"/>
    </xf>
    <xf numFmtId="0" fontId="7" fillId="5" borderId="0" xfId="14" applyFont="1" applyFill="1" applyBorder="1" applyProtection="1"/>
    <xf numFmtId="2" fontId="11" fillId="5" borderId="12" xfId="14" applyNumberFormat="1" applyFont="1" applyFill="1" applyBorder="1" applyAlignment="1" applyProtection="1">
      <alignment horizontal="center"/>
    </xf>
    <xf numFmtId="0" fontId="26" fillId="2" borderId="0" xfId="16" applyFont="1" applyFill="1" applyAlignment="1">
      <alignment horizontal="center"/>
    </xf>
    <xf numFmtId="0" fontId="26" fillId="2" borderId="10" xfId="16" applyFont="1" applyFill="1" applyBorder="1" applyAlignment="1">
      <alignment horizontal="center"/>
    </xf>
    <xf numFmtId="0" fontId="5" fillId="2" borderId="9" xfId="14" applyFont="1" applyFill="1" applyBorder="1" applyProtection="1">
      <protection locked="0"/>
    </xf>
    <xf numFmtId="0" fontId="5" fillId="2" borderId="8" xfId="14" applyFont="1" applyFill="1" applyBorder="1" applyProtection="1">
      <protection locked="0"/>
    </xf>
    <xf numFmtId="2" fontId="24" fillId="2" borderId="7" xfId="14" applyNumberFormat="1" applyFont="1" applyFill="1" applyBorder="1" applyProtection="1">
      <protection locked="0"/>
    </xf>
    <xf numFmtId="0" fontId="5" fillId="0" borderId="0" xfId="14" applyFont="1"/>
    <xf numFmtId="0" fontId="19" fillId="0" borderId="0" xfId="17" applyFont="1" applyProtection="1"/>
    <xf numFmtId="0" fontId="19" fillId="4" borderId="0" xfId="17" applyFont="1" applyFill="1" applyProtection="1"/>
    <xf numFmtId="3" fontId="19" fillId="0" borderId="0" xfId="17" applyNumberFormat="1" applyFont="1" applyProtection="1"/>
    <xf numFmtId="0" fontId="19" fillId="5" borderId="18" xfId="17" applyFont="1" applyFill="1" applyBorder="1" applyAlignment="1" applyProtection="1">
      <alignment horizontal="center"/>
    </xf>
    <xf numFmtId="0" fontId="19" fillId="5" borderId="17" xfId="17" applyFont="1" applyFill="1" applyBorder="1" applyAlignment="1" applyProtection="1">
      <alignment horizontal="center"/>
    </xf>
    <xf numFmtId="0" fontId="19" fillId="5" borderId="16" xfId="17" applyFont="1" applyFill="1" applyBorder="1" applyAlignment="1" applyProtection="1">
      <alignment horizontal="center"/>
    </xf>
    <xf numFmtId="0" fontId="19" fillId="5" borderId="14" xfId="17" applyFont="1" applyFill="1" applyBorder="1" applyAlignment="1" applyProtection="1">
      <alignment horizontal="center"/>
    </xf>
    <xf numFmtId="0" fontId="19" fillId="5" borderId="13" xfId="17" applyFont="1" applyFill="1" applyBorder="1" applyAlignment="1" applyProtection="1">
      <alignment horizontal="center"/>
    </xf>
    <xf numFmtId="3" fontId="19" fillId="6" borderId="8" xfId="17" applyNumberFormat="1" applyFont="1" applyFill="1" applyBorder="1" applyAlignment="1" applyProtection="1">
      <alignment horizontal="centerContinuous" vertical="center"/>
    </xf>
    <xf numFmtId="0" fontId="19" fillId="6" borderId="7" xfId="17" applyFont="1" applyFill="1" applyBorder="1" applyAlignment="1" applyProtection="1">
      <alignment horizontal="center"/>
    </xf>
    <xf numFmtId="3" fontId="19" fillId="5" borderId="15" xfId="18" applyNumberFormat="1" applyFont="1" applyFill="1" applyBorder="1" applyAlignment="1" applyProtection="1">
      <alignment horizontal="center"/>
    </xf>
    <xf numFmtId="3" fontId="19" fillId="5" borderId="14" xfId="18" applyNumberFormat="1" applyFont="1" applyFill="1" applyBorder="1" applyAlignment="1" applyProtection="1">
      <alignment horizontal="center"/>
    </xf>
    <xf numFmtId="176" fontId="19" fillId="5" borderId="13" xfId="18" applyNumberFormat="1" applyFont="1" applyFill="1" applyBorder="1" applyAlignment="1" applyProtection="1">
      <alignment horizontal="center"/>
    </xf>
    <xf numFmtId="3" fontId="19" fillId="5" borderId="11" xfId="18" applyNumberFormat="1" applyFont="1" applyFill="1" applyBorder="1" applyAlignment="1" applyProtection="1">
      <alignment horizontal="center"/>
    </xf>
    <xf numFmtId="3" fontId="19" fillId="5" borderId="0" xfId="18" applyNumberFormat="1" applyFont="1" applyFill="1" applyBorder="1" applyAlignment="1" applyProtection="1">
      <alignment horizontal="center"/>
    </xf>
    <xf numFmtId="176" fontId="19" fillId="5" borderId="12" xfId="18" applyNumberFormat="1" applyFont="1" applyFill="1" applyBorder="1" applyAlignment="1" applyProtection="1">
      <alignment horizontal="center"/>
    </xf>
    <xf numFmtId="3" fontId="19" fillId="5" borderId="9" xfId="18" applyNumberFormat="1" applyFont="1" applyFill="1" applyBorder="1" applyAlignment="1" applyProtection="1">
      <alignment horizontal="center"/>
    </xf>
    <xf numFmtId="3" fontId="19" fillId="5" borderId="8" xfId="18" applyNumberFormat="1" applyFont="1" applyFill="1" applyBorder="1" applyAlignment="1" applyProtection="1">
      <alignment horizontal="center"/>
    </xf>
    <xf numFmtId="176" fontId="19" fillId="5" borderId="7" xfId="18" applyNumberFormat="1" applyFont="1" applyFill="1" applyBorder="1" applyAlignment="1" applyProtection="1">
      <alignment horizontal="center"/>
    </xf>
    <xf numFmtId="0" fontId="19" fillId="5" borderId="15" xfId="17" applyFont="1" applyFill="1" applyBorder="1" applyAlignment="1" applyProtection="1">
      <alignment horizontal="center"/>
    </xf>
    <xf numFmtId="3" fontId="19" fillId="6" borderId="9" xfId="17" applyNumberFormat="1" applyFont="1" applyFill="1" applyBorder="1" applyAlignment="1" applyProtection="1">
      <alignment horizontal="centerContinuous" vertical="center"/>
    </xf>
    <xf numFmtId="3" fontId="19" fillId="6" borderId="18" xfId="17" applyNumberFormat="1" applyFont="1" applyFill="1" applyBorder="1" applyAlignment="1" applyProtection="1">
      <alignment horizontal="center" wrapText="1"/>
    </xf>
    <xf numFmtId="3" fontId="19" fillId="6" borderId="17" xfId="17" applyNumberFormat="1" applyFont="1" applyFill="1" applyBorder="1" applyAlignment="1" applyProtection="1">
      <alignment horizontal="center" wrapText="1"/>
    </xf>
    <xf numFmtId="3" fontId="19" fillId="6" borderId="16" xfId="17" applyNumberFormat="1" applyFont="1" applyFill="1" applyBorder="1" applyAlignment="1" applyProtection="1">
      <alignment horizontal="center" wrapText="1"/>
    </xf>
    <xf numFmtId="0" fontId="7" fillId="5" borderId="18" xfId="17" applyFont="1" applyFill="1" applyBorder="1" applyAlignment="1" applyProtection="1">
      <alignment horizontal="center"/>
    </xf>
    <xf numFmtId="0" fontId="7" fillId="5" borderId="16" xfId="17" applyFont="1" applyFill="1" applyBorder="1" applyAlignment="1" applyProtection="1">
      <alignment horizontal="center"/>
    </xf>
    <xf numFmtId="178" fontId="19" fillId="0" borderId="0" xfId="17" applyNumberFormat="1" applyFont="1" applyProtection="1"/>
    <xf numFmtId="178" fontId="19" fillId="0" borderId="0" xfId="19" applyNumberFormat="1" applyFont="1" applyProtection="1"/>
    <xf numFmtId="176" fontId="19" fillId="0" borderId="0" xfId="18" applyNumberFormat="1" applyFont="1" applyProtection="1"/>
    <xf numFmtId="0" fontId="13" fillId="3" borderId="15" xfId="17" applyFont="1" applyFill="1" applyBorder="1" applyAlignment="1" applyProtection="1">
      <alignment horizontal="center" vertical="center"/>
    </xf>
    <xf numFmtId="0" fontId="13" fillId="3" borderId="14" xfId="17" applyFont="1" applyFill="1" applyBorder="1" applyAlignment="1" applyProtection="1">
      <alignment horizontal="center" vertical="center"/>
    </xf>
    <xf numFmtId="0" fontId="7" fillId="3" borderId="14" xfId="17" applyFont="1" applyFill="1" applyBorder="1" applyAlignment="1" applyProtection="1">
      <alignment vertical="center"/>
    </xf>
    <xf numFmtId="0" fontId="7" fillId="3" borderId="14" xfId="17" applyFont="1" applyFill="1" applyBorder="1" applyAlignment="1" applyProtection="1">
      <alignment horizontal="left"/>
    </xf>
    <xf numFmtId="0" fontId="19" fillId="2" borderId="13" xfId="17" applyFont="1" applyFill="1" applyBorder="1" applyProtection="1"/>
    <xf numFmtId="3" fontId="7" fillId="3" borderId="11" xfId="17" applyNumberFormat="1" applyFont="1" applyFill="1" applyBorder="1" applyAlignment="1" applyProtection="1">
      <alignment horizontal="right" vertical="center"/>
    </xf>
    <xf numFmtId="0" fontId="7" fillId="3" borderId="0" xfId="17" applyFont="1" applyFill="1" applyBorder="1" applyAlignment="1" applyProtection="1">
      <alignment horizontal="center" vertical="center"/>
    </xf>
    <xf numFmtId="0" fontId="7" fillId="3" borderId="0" xfId="17" applyFont="1" applyFill="1" applyBorder="1" applyAlignment="1" applyProtection="1">
      <alignment vertical="center"/>
    </xf>
    <xf numFmtId="0" fontId="7" fillId="3" borderId="0" xfId="17" applyFont="1" applyFill="1" applyBorder="1" applyAlignment="1" applyProtection="1">
      <alignment horizontal="right" vertical="center"/>
    </xf>
    <xf numFmtId="3" fontId="7" fillId="3" borderId="0" xfId="17" applyNumberFormat="1" applyFont="1" applyFill="1" applyBorder="1" applyAlignment="1" applyProtection="1">
      <alignment horizontal="right" vertical="center"/>
    </xf>
    <xf numFmtId="0" fontId="7" fillId="3" borderId="0" xfId="17" applyFont="1" applyFill="1" applyBorder="1" applyAlignment="1" applyProtection="1">
      <alignment horizontal="left"/>
    </xf>
    <xf numFmtId="2" fontId="10" fillId="3" borderId="12" xfId="17" applyNumberFormat="1" applyFont="1" applyFill="1" applyBorder="1" applyProtection="1"/>
    <xf numFmtId="0" fontId="27" fillId="0" borderId="0" xfId="17" applyFont="1" applyProtection="1"/>
    <xf numFmtId="0" fontId="13" fillId="3" borderId="11" xfId="17" applyFont="1" applyFill="1" applyBorder="1" applyAlignment="1" applyProtection="1">
      <alignment horizontal="center" vertical="center"/>
    </xf>
    <xf numFmtId="3" fontId="19" fillId="3" borderId="15" xfId="17" applyNumberFormat="1" applyFont="1" applyFill="1" applyBorder="1" applyAlignment="1" applyProtection="1">
      <alignment horizontal="left" wrapText="1"/>
    </xf>
    <xf numFmtId="3" fontId="19" fillId="3" borderId="14" xfId="17" applyNumberFormat="1" applyFont="1" applyFill="1" applyBorder="1" applyAlignment="1" applyProtection="1">
      <alignment horizontal="left" wrapText="1"/>
    </xf>
    <xf numFmtId="3" fontId="19" fillId="3" borderId="13" xfId="17" applyNumberFormat="1" applyFont="1" applyFill="1" applyBorder="1" applyAlignment="1" applyProtection="1">
      <alignment horizontal="left"/>
    </xf>
    <xf numFmtId="3" fontId="19" fillId="3" borderId="18" xfId="17" applyNumberFormat="1" applyFont="1" applyFill="1" applyBorder="1" applyAlignment="1" applyProtection="1">
      <alignment horizontal="right" wrapText="1"/>
    </xf>
    <xf numFmtId="3" fontId="19" fillId="3" borderId="11" xfId="17" applyNumberFormat="1" applyFont="1" applyFill="1" applyBorder="1" applyAlignment="1" applyProtection="1">
      <alignment horizontal="left" wrapText="1"/>
    </xf>
    <xf numFmtId="3" fontId="19" fillId="3" borderId="0" xfId="17" applyNumberFormat="1" applyFont="1" applyFill="1" applyBorder="1" applyAlignment="1" applyProtection="1">
      <alignment horizontal="left" wrapText="1"/>
    </xf>
    <xf numFmtId="3" fontId="19" fillId="3" borderId="12" xfId="17" applyNumberFormat="1" applyFont="1" applyFill="1" applyBorder="1" applyAlignment="1" applyProtection="1">
      <alignment horizontal="left"/>
    </xf>
    <xf numFmtId="9" fontId="19" fillId="3" borderId="17" xfId="15" applyFont="1" applyFill="1" applyBorder="1" applyAlignment="1" applyProtection="1">
      <alignment horizontal="right" wrapText="1"/>
    </xf>
    <xf numFmtId="3" fontId="19" fillId="3" borderId="9" xfId="17" applyNumberFormat="1" applyFont="1" applyFill="1" applyBorder="1" applyAlignment="1" applyProtection="1">
      <alignment horizontal="left" wrapText="1"/>
    </xf>
    <xf numFmtId="3" fontId="19" fillId="3" borderId="8" xfId="17" applyNumberFormat="1" applyFont="1" applyFill="1" applyBorder="1" applyAlignment="1" applyProtection="1">
      <alignment horizontal="left" wrapText="1"/>
    </xf>
    <xf numFmtId="3" fontId="19" fillId="3" borderId="7" xfId="17" applyNumberFormat="1" applyFont="1" applyFill="1" applyBorder="1" applyAlignment="1" applyProtection="1">
      <alignment horizontal="left"/>
    </xf>
    <xf numFmtId="173" fontId="19" fillId="3" borderId="16" xfId="17" applyNumberFormat="1" applyFont="1" applyFill="1" applyBorder="1" applyAlignment="1" applyProtection="1">
      <alignment horizontal="right" wrapText="1"/>
    </xf>
    <xf numFmtId="0" fontId="13" fillId="3" borderId="0" xfId="17" applyFont="1" applyFill="1" applyBorder="1" applyAlignment="1" applyProtection="1">
      <alignment horizontal="center" vertical="center"/>
    </xf>
    <xf numFmtId="9" fontId="19" fillId="3" borderId="0" xfId="15" applyFont="1" applyFill="1" applyBorder="1" applyAlignment="1" applyProtection="1">
      <alignment horizontal="center" wrapText="1"/>
    </xf>
    <xf numFmtId="0" fontId="19" fillId="3" borderId="0" xfId="17" applyFont="1" applyFill="1" applyBorder="1" applyAlignment="1" applyProtection="1">
      <alignment horizontal="center"/>
    </xf>
    <xf numFmtId="0" fontId="7" fillId="3" borderId="0" xfId="17" applyFont="1" applyFill="1" applyBorder="1" applyAlignment="1" applyProtection="1"/>
    <xf numFmtId="3" fontId="19" fillId="3" borderId="0" xfId="17" applyNumberFormat="1" applyFont="1" applyFill="1" applyBorder="1" applyAlignment="1" applyProtection="1">
      <alignment horizontal="center" wrapText="1"/>
    </xf>
    <xf numFmtId="3" fontId="19" fillId="2" borderId="0" xfId="18" applyNumberFormat="1" applyFont="1" applyFill="1" applyBorder="1" applyAlignment="1" applyProtection="1">
      <alignment horizontal="center"/>
    </xf>
    <xf numFmtId="3" fontId="19" fillId="2" borderId="15" xfId="18" applyNumberFormat="1" applyFont="1" applyFill="1" applyBorder="1" applyAlignment="1" applyProtection="1">
      <alignment horizontal="center"/>
    </xf>
    <xf numFmtId="3" fontId="19" fillId="2" borderId="14" xfId="18" applyNumberFormat="1" applyFont="1" applyFill="1" applyBorder="1" applyAlignment="1" applyProtection="1">
      <alignment horizontal="center"/>
    </xf>
    <xf numFmtId="176" fontId="19" fillId="2" borderId="13" xfId="18" applyNumberFormat="1" applyFont="1" applyFill="1" applyBorder="1" applyAlignment="1" applyProtection="1">
      <alignment horizontal="center"/>
    </xf>
    <xf numFmtId="0" fontId="19" fillId="2" borderId="18" xfId="17" applyFont="1" applyFill="1" applyBorder="1" applyAlignment="1" applyProtection="1">
      <alignment horizontal="center"/>
    </xf>
    <xf numFmtId="3" fontId="19" fillId="2" borderId="11" xfId="18" applyNumberFormat="1" applyFont="1" applyFill="1" applyBorder="1" applyAlignment="1" applyProtection="1">
      <alignment horizontal="center"/>
    </xf>
    <xf numFmtId="176" fontId="19" fillId="2" borderId="12" xfId="18" applyNumberFormat="1" applyFont="1" applyFill="1" applyBorder="1" applyAlignment="1" applyProtection="1">
      <alignment horizontal="center"/>
    </xf>
    <xf numFmtId="0" fontId="19" fillId="2" borderId="17" xfId="17" applyFont="1" applyFill="1" applyBorder="1" applyAlignment="1" applyProtection="1">
      <alignment horizontal="center"/>
    </xf>
    <xf numFmtId="3" fontId="19" fillId="2" borderId="9" xfId="18" applyNumberFormat="1" applyFont="1" applyFill="1" applyBorder="1" applyAlignment="1" applyProtection="1">
      <alignment horizontal="center"/>
    </xf>
    <xf numFmtId="3" fontId="19" fillId="2" borderId="8" xfId="18" applyNumberFormat="1" applyFont="1" applyFill="1" applyBorder="1" applyAlignment="1" applyProtection="1">
      <alignment horizontal="center"/>
    </xf>
    <xf numFmtId="176" fontId="19" fillId="2" borderId="7" xfId="18" applyNumberFormat="1" applyFont="1" applyFill="1" applyBorder="1" applyAlignment="1" applyProtection="1">
      <alignment horizontal="center"/>
    </xf>
    <xf numFmtId="0" fontId="19" fillId="2" borderId="16" xfId="17" applyFont="1" applyFill="1" applyBorder="1" applyAlignment="1" applyProtection="1">
      <alignment horizontal="center"/>
    </xf>
    <xf numFmtId="0" fontId="21" fillId="2" borderId="0" xfId="17" applyFont="1" applyFill="1" applyBorder="1" applyAlignment="1" applyProtection="1">
      <alignment horizontal="center"/>
    </xf>
    <xf numFmtId="0" fontId="19" fillId="2" borderId="15" xfId="17" applyFont="1" applyFill="1" applyBorder="1" applyAlignment="1" applyProtection="1">
      <alignment horizontal="center"/>
    </xf>
    <xf numFmtId="0" fontId="19" fillId="2" borderId="14" xfId="17" applyFont="1" applyFill="1" applyBorder="1" applyAlignment="1" applyProtection="1">
      <alignment horizontal="center"/>
    </xf>
    <xf numFmtId="0" fontId="19" fillId="2" borderId="13" xfId="17" applyFont="1" applyFill="1" applyBorder="1" applyAlignment="1" applyProtection="1">
      <alignment horizontal="center"/>
    </xf>
    <xf numFmtId="9" fontId="19" fillId="3" borderId="0" xfId="15" applyFont="1" applyFill="1" applyBorder="1" applyAlignment="1" applyProtection="1">
      <alignment wrapText="1"/>
    </xf>
    <xf numFmtId="3" fontId="19" fillId="3" borderId="9" xfId="17" applyNumberFormat="1" applyFont="1" applyFill="1" applyBorder="1" applyAlignment="1" applyProtection="1">
      <alignment horizontal="centerContinuous" vertical="center"/>
    </xf>
    <xf numFmtId="3" fontId="19" fillId="3" borderId="8" xfId="17" applyNumberFormat="1" applyFont="1" applyFill="1" applyBorder="1" applyAlignment="1" applyProtection="1">
      <alignment horizontal="centerContinuous" vertical="center"/>
    </xf>
    <xf numFmtId="0" fontId="19" fillId="3" borderId="7" xfId="17" applyFont="1" applyFill="1" applyBorder="1" applyAlignment="1" applyProtection="1">
      <alignment horizontal="center"/>
    </xf>
    <xf numFmtId="0" fontId="7" fillId="2" borderId="0" xfId="17" applyFont="1" applyFill="1" applyBorder="1" applyProtection="1"/>
    <xf numFmtId="9" fontId="19" fillId="3" borderId="15" xfId="15" applyFont="1" applyFill="1" applyBorder="1" applyAlignment="1" applyProtection="1">
      <alignment horizontal="right" wrapText="1"/>
    </xf>
    <xf numFmtId="9" fontId="19" fillId="3" borderId="13" xfId="15" applyFont="1" applyFill="1" applyBorder="1" applyAlignment="1" applyProtection="1">
      <alignment horizontal="right" wrapText="1"/>
    </xf>
    <xf numFmtId="0" fontId="19" fillId="3" borderId="18" xfId="17" applyFont="1" applyFill="1" applyBorder="1" applyAlignment="1" applyProtection="1">
      <alignment horizontal="center" wrapText="1"/>
    </xf>
    <xf numFmtId="0" fontId="19" fillId="3" borderId="18" xfId="17" applyFont="1" applyFill="1" applyBorder="1" applyAlignment="1" applyProtection="1">
      <alignment horizontal="center"/>
    </xf>
    <xf numFmtId="9" fontId="19" fillId="3" borderId="11" xfId="15" applyFont="1" applyFill="1" applyBorder="1" applyAlignment="1" applyProtection="1">
      <alignment horizontal="right" wrapText="1"/>
    </xf>
    <xf numFmtId="9" fontId="19" fillId="3" borderId="12" xfId="15" applyFont="1" applyFill="1" applyBorder="1" applyAlignment="1" applyProtection="1">
      <alignment horizontal="right" wrapText="1"/>
    </xf>
    <xf numFmtId="0" fontId="19" fillId="3" borderId="17" xfId="17" applyFont="1" applyFill="1" applyBorder="1" applyAlignment="1" applyProtection="1">
      <alignment horizontal="center" wrapText="1"/>
    </xf>
    <xf numFmtId="3" fontId="19" fillId="3" borderId="17" xfId="17" applyNumberFormat="1" applyFont="1" applyFill="1" applyBorder="1" applyAlignment="1" applyProtection="1">
      <alignment horizontal="right" wrapText="1"/>
    </xf>
    <xf numFmtId="9" fontId="19" fillId="3" borderId="9" xfId="15" applyFont="1" applyFill="1" applyBorder="1" applyAlignment="1" applyProtection="1">
      <alignment horizontal="right" wrapText="1"/>
    </xf>
    <xf numFmtId="9" fontId="19" fillId="3" borderId="7" xfId="15" applyFont="1" applyFill="1" applyBorder="1" applyAlignment="1" applyProtection="1">
      <alignment horizontal="right" wrapText="1"/>
    </xf>
    <xf numFmtId="0" fontId="19" fillId="3" borderId="16" xfId="17" applyFont="1" applyFill="1" applyBorder="1" applyAlignment="1" applyProtection="1">
      <alignment horizontal="center" wrapText="1"/>
    </xf>
    <xf numFmtId="3" fontId="19" fillId="3" borderId="16" xfId="17" applyNumberFormat="1" applyFont="1" applyFill="1" applyBorder="1" applyAlignment="1" applyProtection="1">
      <alignment horizontal="right" wrapText="1"/>
    </xf>
    <xf numFmtId="0" fontId="7" fillId="2" borderId="11" xfId="17" applyFont="1" applyFill="1" applyBorder="1" applyProtection="1"/>
    <xf numFmtId="0" fontId="7" fillId="2" borderId="15" xfId="17" applyFont="1" applyFill="1" applyBorder="1" applyAlignment="1" applyProtection="1">
      <alignment horizontal="right"/>
    </xf>
    <xf numFmtId="0" fontId="7" fillId="2" borderId="14" xfId="17" applyFont="1" applyFill="1" applyBorder="1" applyAlignment="1" applyProtection="1">
      <alignment horizontal="right"/>
    </xf>
    <xf numFmtId="0" fontId="7" fillId="2" borderId="13" xfId="17" applyFont="1" applyFill="1" applyBorder="1" applyAlignment="1" applyProtection="1">
      <alignment horizontal="center"/>
    </xf>
    <xf numFmtId="0" fontId="7" fillId="2" borderId="0" xfId="17" applyFont="1" applyFill="1" applyBorder="1" applyAlignment="1" applyProtection="1">
      <alignment horizontal="center"/>
    </xf>
    <xf numFmtId="0" fontId="7" fillId="2" borderId="11" xfId="17" applyFont="1" applyFill="1" applyBorder="1" applyAlignment="1" applyProtection="1">
      <alignment horizontal="right"/>
    </xf>
    <xf numFmtId="0" fontId="7" fillId="2" borderId="0" xfId="17" applyFont="1" applyFill="1" applyBorder="1" applyAlignment="1" applyProtection="1">
      <alignment horizontal="right"/>
    </xf>
    <xf numFmtId="0" fontId="7" fillId="2" borderId="12" xfId="17" applyFont="1" applyFill="1" applyBorder="1" applyAlignment="1" applyProtection="1">
      <alignment horizontal="center"/>
    </xf>
    <xf numFmtId="0" fontId="7" fillId="2" borderId="9" xfId="17" applyFont="1" applyFill="1" applyBorder="1" applyAlignment="1" applyProtection="1">
      <alignment horizontal="right"/>
    </xf>
    <xf numFmtId="0" fontId="7" fillId="2" borderId="7" xfId="17" applyFont="1" applyFill="1" applyBorder="1" applyAlignment="1" applyProtection="1">
      <alignment horizontal="center"/>
    </xf>
    <xf numFmtId="0" fontId="7" fillId="2" borderId="8" xfId="17" applyFont="1" applyFill="1" applyBorder="1" applyAlignment="1" applyProtection="1">
      <alignment horizontal="right"/>
    </xf>
    <xf numFmtId="0" fontId="7" fillId="3" borderId="11" xfId="17" applyFont="1" applyFill="1" applyBorder="1" applyAlignment="1" applyProtection="1"/>
    <xf numFmtId="0" fontId="7" fillId="3" borderId="11" xfId="17" applyFont="1" applyFill="1" applyBorder="1" applyProtection="1"/>
    <xf numFmtId="0" fontId="7" fillId="3" borderId="0" xfId="17" applyFont="1" applyFill="1" applyBorder="1" applyProtection="1"/>
    <xf numFmtId="2" fontId="10" fillId="3" borderId="12" xfId="17" applyNumberFormat="1" applyFont="1" applyFill="1" applyBorder="1" applyAlignment="1" applyProtection="1">
      <alignment horizontal="center"/>
    </xf>
    <xf numFmtId="0" fontId="11" fillId="3" borderId="12" xfId="17" applyFont="1" applyFill="1" applyBorder="1" applyAlignment="1" applyProtection="1">
      <alignment horizontal="center"/>
    </xf>
    <xf numFmtId="0" fontId="5" fillId="2" borderId="0" xfId="14" applyFont="1" applyFill="1"/>
    <xf numFmtId="0" fontId="9" fillId="2" borderId="10" xfId="14" applyFont="1" applyFill="1" applyBorder="1" applyAlignment="1" applyProtection="1">
      <alignment horizontal="center"/>
    </xf>
    <xf numFmtId="0" fontId="5" fillId="0" borderId="0" xfId="14" applyFont="1" applyBorder="1"/>
    <xf numFmtId="0" fontId="5" fillId="2" borderId="9" xfId="14" applyFont="1" applyFill="1" applyBorder="1"/>
    <xf numFmtId="0" fontId="5" fillId="2" borderId="8" xfId="14" applyFont="1" applyFill="1" applyBorder="1"/>
    <xf numFmtId="0" fontId="9" fillId="2" borderId="7" xfId="20" applyFont="1" applyFill="1" applyBorder="1"/>
  </cellXfs>
  <cellStyles count="21">
    <cellStyle name="Comma" xfId="5" builtinId="3"/>
    <cellStyle name="Comma 2" xfId="8" xr:uid="{7855ED75-1101-462A-AED5-FA1C71138940}"/>
    <cellStyle name="Comma 2 2" xfId="18" xr:uid="{7A326B0B-F068-40E3-AF4D-3CF0A5C9455D}"/>
    <cellStyle name="Comma 3" xfId="13" xr:uid="{20950130-8C96-40D8-928D-9A243D99CC52}"/>
    <cellStyle name="Currency 2" xfId="19" xr:uid="{5066BAF3-F4AB-4358-BF98-D93ACBC09CE9}"/>
    <cellStyle name="Explanatory Text" xfId="2" builtinId="53"/>
    <cellStyle name="Explanatory Text 2" xfId="7" xr:uid="{761D4471-1A72-4E0A-A017-6150012CED91}"/>
    <cellStyle name="Hyperlink" xfId="4" builtinId="8"/>
    <cellStyle name="Normal" xfId="0" builtinId="0"/>
    <cellStyle name="Normal 2" xfId="3" xr:uid="{00000000-0005-0000-0000-000004000000}"/>
    <cellStyle name="Normal 2 2" xfId="14" xr:uid="{9A880080-1BF9-4A01-B1CF-A2F1C4A8A80D}"/>
    <cellStyle name="Normal 2 5" xfId="20" xr:uid="{2E1D6A0A-9E98-4B87-82E1-681EA2AB5D82}"/>
    <cellStyle name="Normal 3" xfId="6" xr:uid="{B9ACC598-495B-4A60-8F89-204263F9DE84}"/>
    <cellStyle name="Normal 3 2" xfId="16" xr:uid="{1E985EB5-FED5-4F98-9798-07AA93309433}"/>
    <cellStyle name="Normal 4" xfId="9" xr:uid="{6FEF8E29-F3E3-4A47-A039-062D89CC927E}"/>
    <cellStyle name="Normal 4 2" xfId="17" xr:uid="{885303CC-3B1B-4268-BCAB-FDD8985EDE26}"/>
    <cellStyle name="Normal 5" xfId="11" xr:uid="{823BC5A9-1548-4FA2-BC32-E893B6D71F44}"/>
    <cellStyle name="Percent" xfId="1" builtinId="5"/>
    <cellStyle name="Percent 2" xfId="10" xr:uid="{85D21ECA-2E0D-4AF7-B8C2-D846F60CDA0D}"/>
    <cellStyle name="Percent 2 2" xfId="15" xr:uid="{BFB7EFD1-7F0F-4313-9A1F-F22D6872FE16}"/>
    <cellStyle name="Percent 3" xfId="12" xr:uid="{4F070CB4-7294-40D2-BA67-89C966AEB2B8}"/>
  </cellStyles>
  <dxfs count="71">
    <dxf>
      <font>
        <color rgb="FF9C0006"/>
      </font>
      <fill>
        <patternFill>
          <bgColor rgb="FFFFC7CE"/>
        </patternFill>
      </fill>
    </dxf>
    <dxf>
      <fill>
        <patternFill>
          <bgColor theme="9" tint="0.59996337778862885"/>
        </patternFill>
      </fill>
    </dxf>
    <dxf>
      <fill>
        <patternFill>
          <bgColor theme="5" tint="0.79998168889431442"/>
        </patternFill>
      </fill>
    </dxf>
    <dxf>
      <font>
        <color rgb="FF9C0006"/>
      </font>
      <fill>
        <patternFill>
          <bgColor rgb="FFFFC7CE"/>
        </patternFill>
      </fill>
    </dxf>
    <dxf>
      <fill>
        <patternFill>
          <bgColor theme="9" tint="0.59996337778862885"/>
        </patternFill>
      </fill>
    </dxf>
    <dxf>
      <fill>
        <patternFill>
          <bgColor theme="5" tint="0.79998168889431442"/>
        </patternFill>
      </fill>
    </dxf>
    <dxf>
      <font>
        <color rgb="FF9C0006"/>
      </font>
      <fill>
        <patternFill>
          <bgColor rgb="FFFFC7CE"/>
        </patternFill>
      </fill>
    </dxf>
    <dxf>
      <fill>
        <patternFill>
          <bgColor theme="9" tint="0.59996337778862885"/>
        </patternFill>
      </fill>
    </dxf>
    <dxf>
      <fill>
        <patternFill>
          <bgColor theme="5" tint="0.79998168889431442"/>
        </patternFill>
      </fill>
    </dxf>
    <dxf>
      <font>
        <color rgb="FF9C0006"/>
      </font>
      <fill>
        <patternFill>
          <bgColor rgb="FFFFC7CE"/>
        </patternFill>
      </fill>
    </dxf>
    <dxf>
      <fill>
        <patternFill>
          <bgColor theme="9" tint="0.59996337778862885"/>
        </patternFill>
      </fill>
    </dxf>
    <dxf>
      <fill>
        <patternFill>
          <bgColor theme="5" tint="0.79998168889431442"/>
        </patternFill>
      </fill>
    </dxf>
    <dxf>
      <fill>
        <patternFill>
          <fgColor indexed="64"/>
          <bgColor theme="0" tint="-4.9989318521683403E-2"/>
        </patternFill>
      </fill>
      <border>
        <left/>
        <right/>
        <top/>
        <bottom/>
      </border>
    </dxf>
    <dxf>
      <fill>
        <patternFill>
          <fgColor indexed="64"/>
          <bgColor theme="0" tint="-4.9989318521683403E-2"/>
        </patternFill>
      </fill>
      <border>
        <left/>
        <right/>
        <top/>
        <bottom/>
      </border>
    </dxf>
    <dxf>
      <font>
        <color rgb="FF9C0006"/>
      </font>
      <fill>
        <patternFill>
          <bgColor rgb="FFFFC7CE"/>
        </patternFill>
      </fill>
    </dxf>
    <dxf>
      <fill>
        <patternFill>
          <bgColor theme="9" tint="0.59996337778862885"/>
        </patternFill>
      </fill>
    </dxf>
    <dxf>
      <fill>
        <patternFill>
          <bgColor theme="5" tint="0.79998168889431442"/>
        </patternFill>
      </fill>
    </dxf>
    <dxf>
      <font>
        <color rgb="FF9C0006"/>
      </font>
      <fill>
        <patternFill>
          <bgColor rgb="FFFFC7CE"/>
        </patternFill>
      </fill>
    </dxf>
    <dxf>
      <fill>
        <patternFill>
          <bgColor theme="9" tint="0.59996337778862885"/>
        </patternFill>
      </fill>
    </dxf>
    <dxf>
      <fill>
        <patternFill>
          <bgColor theme="5" tint="0.79998168889431442"/>
        </patternFill>
      </fill>
    </dxf>
    <dxf>
      <font>
        <color rgb="FF9C0006"/>
      </font>
      <fill>
        <patternFill>
          <bgColor rgb="FFFFC7CE"/>
        </patternFill>
      </fill>
    </dxf>
    <dxf>
      <fill>
        <patternFill>
          <bgColor theme="9" tint="0.59996337778862885"/>
        </patternFill>
      </fill>
    </dxf>
    <dxf>
      <fill>
        <patternFill>
          <bgColor theme="5" tint="0.79998168889431442"/>
        </patternFill>
      </fill>
    </dxf>
    <dxf>
      <font>
        <color rgb="FF9C0006"/>
      </font>
      <fill>
        <patternFill>
          <bgColor rgb="FFFFC7CE"/>
        </patternFill>
      </fill>
    </dxf>
    <dxf>
      <fill>
        <patternFill>
          <bgColor theme="9" tint="0.59996337778862885"/>
        </patternFill>
      </fill>
    </dxf>
    <dxf>
      <fill>
        <patternFill>
          <bgColor theme="5" tint="0.79998168889431442"/>
        </patternFill>
      </fill>
    </dxf>
    <dxf>
      <font>
        <color rgb="FF9C0006"/>
      </font>
      <fill>
        <patternFill>
          <bgColor rgb="FFFFC7CE"/>
        </patternFill>
      </fill>
    </dxf>
    <dxf>
      <fill>
        <patternFill>
          <bgColor theme="9" tint="0.59996337778862885"/>
        </patternFill>
      </fill>
    </dxf>
    <dxf>
      <fill>
        <patternFill>
          <bgColor theme="5" tint="0.79998168889431442"/>
        </patternFill>
      </fill>
    </dxf>
    <dxf>
      <font>
        <color rgb="FF9C0006"/>
      </font>
      <fill>
        <patternFill>
          <bgColor rgb="FFFFC7CE"/>
        </patternFill>
      </fill>
    </dxf>
    <dxf>
      <fill>
        <patternFill>
          <bgColor theme="9" tint="0.59996337778862885"/>
        </patternFill>
      </fill>
    </dxf>
    <dxf>
      <fill>
        <patternFill>
          <bgColor theme="5" tint="0.79998168889431442"/>
        </patternFill>
      </fill>
    </dxf>
    <dxf>
      <font>
        <color rgb="FF9C0006"/>
      </font>
      <fill>
        <patternFill>
          <bgColor rgb="FFFFC7CE"/>
        </patternFill>
      </fill>
    </dxf>
    <dxf>
      <fill>
        <patternFill>
          <bgColor theme="9" tint="0.59996337778862885"/>
        </patternFill>
      </fill>
    </dxf>
    <dxf>
      <fill>
        <patternFill>
          <bgColor theme="5" tint="0.79998168889431442"/>
        </patternFill>
      </fill>
    </dxf>
    <dxf>
      <font>
        <color rgb="FF9C0006"/>
      </font>
      <fill>
        <patternFill>
          <bgColor rgb="FFFFC7CE"/>
        </patternFill>
      </fill>
    </dxf>
    <dxf>
      <fill>
        <patternFill>
          <bgColor theme="9" tint="0.59996337778862885"/>
        </patternFill>
      </fill>
    </dxf>
    <dxf>
      <fill>
        <patternFill>
          <bgColor theme="5" tint="0.79998168889431442"/>
        </patternFill>
      </fill>
    </dxf>
    <dxf>
      <font>
        <color rgb="FF9C0006"/>
      </font>
      <fill>
        <patternFill>
          <bgColor rgb="FFFFC7CE"/>
        </patternFill>
      </fill>
    </dxf>
    <dxf>
      <fill>
        <patternFill>
          <bgColor theme="9" tint="0.59996337778862885"/>
        </patternFill>
      </fill>
    </dxf>
    <dxf>
      <fill>
        <patternFill>
          <bgColor theme="5" tint="0.79998168889431442"/>
        </patternFill>
      </fill>
    </dxf>
    <dxf>
      <font>
        <color rgb="FF9C0006"/>
      </font>
      <fill>
        <patternFill>
          <bgColor rgb="FFFFC7CE"/>
        </patternFill>
      </fill>
    </dxf>
    <dxf>
      <fill>
        <patternFill>
          <bgColor theme="9" tint="0.59996337778862885"/>
        </patternFill>
      </fill>
    </dxf>
    <dxf>
      <fill>
        <patternFill>
          <bgColor theme="5" tint="0.79998168889431442"/>
        </patternFill>
      </fill>
    </dxf>
    <dxf>
      <font>
        <color rgb="FF9C0006"/>
      </font>
      <fill>
        <patternFill>
          <bgColor rgb="FFFFC7CE"/>
        </patternFill>
      </fill>
    </dxf>
    <dxf>
      <fill>
        <patternFill>
          <bgColor theme="9" tint="0.59996337778862885"/>
        </patternFill>
      </fill>
    </dxf>
    <dxf>
      <fill>
        <patternFill>
          <bgColor theme="5" tint="0.79998168889431442"/>
        </patternFill>
      </fill>
    </dxf>
    <dxf>
      <font>
        <color rgb="FF9C0006"/>
      </font>
      <fill>
        <patternFill>
          <bgColor rgb="FFFFC7CE"/>
        </patternFill>
      </fill>
    </dxf>
    <dxf>
      <fill>
        <patternFill>
          <bgColor theme="9" tint="0.59996337778862885"/>
        </patternFill>
      </fill>
    </dxf>
    <dxf>
      <fill>
        <patternFill>
          <bgColor theme="5" tint="0.79998168889431442"/>
        </patternFill>
      </fill>
    </dxf>
    <dxf>
      <font>
        <color rgb="FF9C0006"/>
      </font>
      <fill>
        <patternFill>
          <bgColor rgb="FFFFC7CE"/>
        </patternFill>
      </fill>
    </dxf>
    <dxf>
      <fill>
        <patternFill>
          <bgColor theme="9" tint="0.59996337778862885"/>
        </patternFill>
      </fill>
    </dxf>
    <dxf>
      <fill>
        <patternFill>
          <bgColor theme="5" tint="0.79998168889431442"/>
        </patternFill>
      </fill>
    </dxf>
    <dxf>
      <font>
        <color rgb="FF9C0006"/>
      </font>
      <fill>
        <patternFill>
          <bgColor rgb="FFFFC7CE"/>
        </patternFill>
      </fill>
    </dxf>
    <dxf>
      <fill>
        <patternFill>
          <bgColor theme="9" tint="0.59996337778862885"/>
        </patternFill>
      </fill>
    </dxf>
    <dxf>
      <fill>
        <patternFill>
          <bgColor theme="5" tint="0.79998168889431442"/>
        </patternFill>
      </fill>
    </dxf>
    <dxf>
      <font>
        <color rgb="FF9C0006"/>
      </font>
      <fill>
        <patternFill>
          <bgColor rgb="FFFFC7CE"/>
        </patternFill>
      </fill>
    </dxf>
    <dxf>
      <fill>
        <patternFill>
          <bgColor theme="9" tint="0.59996337778862885"/>
        </patternFill>
      </fill>
    </dxf>
    <dxf>
      <fill>
        <patternFill>
          <bgColor theme="5" tint="0.79998168889431442"/>
        </patternFill>
      </fill>
    </dxf>
    <dxf>
      <font>
        <color rgb="FF9C0006"/>
      </font>
      <fill>
        <patternFill>
          <bgColor rgb="FFFFC7CE"/>
        </patternFill>
      </fill>
    </dxf>
    <dxf>
      <fill>
        <patternFill>
          <bgColor theme="9" tint="0.59996337778862885"/>
        </patternFill>
      </fill>
    </dxf>
    <dxf>
      <fill>
        <patternFill>
          <bgColor theme="5" tint="0.79998168889431442"/>
        </patternFill>
      </fill>
    </dxf>
    <dxf>
      <font>
        <color rgb="FF9C0006"/>
      </font>
      <fill>
        <patternFill>
          <bgColor rgb="FFFFC7CE"/>
        </patternFill>
      </fill>
    </dxf>
    <dxf>
      <fill>
        <patternFill>
          <bgColor theme="9" tint="0.59996337778862885"/>
        </patternFill>
      </fill>
    </dxf>
    <dxf>
      <fill>
        <patternFill>
          <bgColor theme="5" tint="0.79998168889431442"/>
        </patternFill>
      </fill>
    </dxf>
    <dxf>
      <font>
        <color rgb="FF9C0006"/>
      </font>
      <fill>
        <patternFill>
          <bgColor rgb="FFFFC7CE"/>
        </patternFill>
      </fill>
    </dxf>
    <dxf>
      <fill>
        <patternFill>
          <bgColor theme="9" tint="0.59996337778862885"/>
        </patternFill>
      </fill>
    </dxf>
    <dxf>
      <fill>
        <patternFill>
          <bgColor theme="5" tint="0.79998168889431442"/>
        </patternFill>
      </fill>
    </dxf>
    <dxf>
      <font>
        <color rgb="FF9C0006"/>
      </font>
      <fill>
        <patternFill>
          <bgColor rgb="FFFFC7CE"/>
        </patternFill>
      </fill>
    </dxf>
    <dxf>
      <fill>
        <patternFill>
          <bgColor theme="9" tint="0.59996337778862885"/>
        </patternFill>
      </fill>
    </dxf>
    <dxf>
      <fill>
        <patternFill>
          <bgColor theme="5" tint="0.79998168889431442"/>
        </patternFill>
      </fill>
    </dxf>
  </dxfs>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bedfordseminars.com/?utm_source=ao&amp;utm_medium=practiceprob"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Z200"/>
  <sheetViews>
    <sheetView showGridLines="0" tabSelected="1" workbookViewId="0"/>
  </sheetViews>
  <sheetFormatPr defaultColWidth="0" defaultRowHeight="14.4" zeroHeight="1" x14ac:dyDescent="0.3"/>
  <cols>
    <col min="1" max="1" width="18" style="15" bestFit="1" customWidth="1"/>
    <col min="2" max="2" width="12.88671875" style="15" customWidth="1"/>
    <col min="3" max="52" width="9.109375" style="16" customWidth="1"/>
    <col min="53" max="16384" width="9.109375" style="16" hidden="1"/>
  </cols>
  <sheetData>
    <row r="1" spans="1:4" x14ac:dyDescent="0.3">
      <c r="D1" s="106" t="s">
        <v>252</v>
      </c>
    </row>
    <row r="2" spans="1:4" x14ac:dyDescent="0.3">
      <c r="A2" s="14" t="s">
        <v>72</v>
      </c>
      <c r="B2" s="14" t="s">
        <v>12</v>
      </c>
    </row>
    <row r="3" spans="1:4" x14ac:dyDescent="0.3">
      <c r="A3" s="28" t="s">
        <v>79</v>
      </c>
      <c r="B3" s="17" t="str">
        <f ca="1">INDIRECT("'"&amp;A3&amp;"'!B2")</f>
        <v>Finished</v>
      </c>
    </row>
    <row r="4" spans="1:4" x14ac:dyDescent="0.3">
      <c r="A4" s="28" t="s">
        <v>80</v>
      </c>
      <c r="B4" s="17" t="str">
        <f ca="1">INDIRECT("'"&amp;A4&amp;"'!B2")</f>
        <v>Finished</v>
      </c>
    </row>
    <row r="5" spans="1:4" x14ac:dyDescent="0.3">
      <c r="A5" s="28" t="s">
        <v>81</v>
      </c>
      <c r="B5" s="17" t="str">
        <f ca="1">INDIRECT("'"&amp;A5&amp;"'!B2")</f>
        <v>Finished</v>
      </c>
    </row>
    <row r="6" spans="1:4" x14ac:dyDescent="0.3">
      <c r="A6" s="28" t="s">
        <v>82</v>
      </c>
      <c r="B6" s="17" t="str">
        <f ca="1">INDIRECT("'"&amp;A6&amp;"'!B2")</f>
        <v>Finished</v>
      </c>
    </row>
    <row r="7" spans="1:4" x14ac:dyDescent="0.3">
      <c r="A7" s="28" t="s">
        <v>83</v>
      </c>
      <c r="B7" s="17" t="str">
        <f t="shared" ref="B7:B12" ca="1" si="0">INDIRECT("'"&amp;A7&amp;"'!B2")</f>
        <v>Finished</v>
      </c>
    </row>
    <row r="8" spans="1:4" x14ac:dyDescent="0.3">
      <c r="A8" s="28" t="s">
        <v>84</v>
      </c>
      <c r="B8" s="17" t="str">
        <f t="shared" ca="1" si="0"/>
        <v>Finished</v>
      </c>
    </row>
    <row r="9" spans="1:4" x14ac:dyDescent="0.3">
      <c r="A9" s="28" t="s">
        <v>85</v>
      </c>
      <c r="B9" s="17" t="str">
        <f t="shared" ca="1" si="0"/>
        <v>Finished</v>
      </c>
    </row>
    <row r="10" spans="1:4" x14ac:dyDescent="0.3">
      <c r="A10" s="28" t="s">
        <v>86</v>
      </c>
      <c r="B10" s="17" t="str">
        <f t="shared" ca="1" si="0"/>
        <v>Finished</v>
      </c>
    </row>
    <row r="11" spans="1:4" x14ac:dyDescent="0.3">
      <c r="A11" s="28" t="s">
        <v>87</v>
      </c>
      <c r="B11" s="17" t="str">
        <f t="shared" ca="1" si="0"/>
        <v>Finished</v>
      </c>
    </row>
    <row r="12" spans="1:4" x14ac:dyDescent="0.3">
      <c r="A12" s="28" t="s">
        <v>88</v>
      </c>
      <c r="B12" s="17" t="str">
        <f t="shared" ca="1" si="0"/>
        <v>Finished</v>
      </c>
    </row>
    <row r="13" spans="1:4" x14ac:dyDescent="0.3">
      <c r="A13" s="28" t="s">
        <v>73</v>
      </c>
      <c r="B13" s="17" t="str">
        <f t="shared" ref="B13:B18" ca="1" si="1">INDIRECT("'"&amp;A13&amp;"'!B2")</f>
        <v>Finished</v>
      </c>
    </row>
    <row r="14" spans="1:4" x14ac:dyDescent="0.3">
      <c r="A14" s="28" t="s">
        <v>74</v>
      </c>
      <c r="B14" s="17" t="str">
        <f t="shared" ca="1" si="1"/>
        <v>Finished</v>
      </c>
    </row>
    <row r="15" spans="1:4" x14ac:dyDescent="0.3">
      <c r="A15" s="28" t="s">
        <v>75</v>
      </c>
      <c r="B15" s="17" t="str">
        <f t="shared" ca="1" si="1"/>
        <v>Finished</v>
      </c>
    </row>
    <row r="16" spans="1:4" x14ac:dyDescent="0.3">
      <c r="A16" s="28" t="s">
        <v>76</v>
      </c>
      <c r="B16" s="17" t="str">
        <f t="shared" ca="1" si="1"/>
        <v>Finished</v>
      </c>
    </row>
    <row r="17" spans="1:2" x14ac:dyDescent="0.3">
      <c r="A17" s="28" t="s">
        <v>77</v>
      </c>
      <c r="B17" s="17" t="str">
        <f t="shared" ca="1" si="1"/>
        <v>Finished</v>
      </c>
    </row>
    <row r="18" spans="1:2" x14ac:dyDescent="0.3">
      <c r="A18" s="28" t="s">
        <v>78</v>
      </c>
      <c r="B18" s="17" t="str">
        <f t="shared" ca="1" si="1"/>
        <v>Finished</v>
      </c>
    </row>
    <row r="19" spans="1:2" x14ac:dyDescent="0.3">
      <c r="A19" s="28" t="s">
        <v>290</v>
      </c>
      <c r="B19" s="17" t="str">
        <f t="shared" ref="B19" ca="1" si="2">INDIRECT("'"&amp;A19&amp;"'!B2")</f>
        <v>Finished</v>
      </c>
    </row>
    <row r="20" spans="1:2" x14ac:dyDescent="0.3">
      <c r="A20" s="28" t="s">
        <v>309</v>
      </c>
      <c r="B20" s="17" t="str">
        <f t="shared" ref="B20:B23" ca="1" si="3">INDIRECT("'"&amp;A20&amp;"'!B2")</f>
        <v>Finished</v>
      </c>
    </row>
    <row r="21" spans="1:2" x14ac:dyDescent="0.3">
      <c r="A21" s="28" t="s">
        <v>310</v>
      </c>
      <c r="B21" s="17" t="str">
        <f t="shared" ca="1" si="3"/>
        <v>Finished</v>
      </c>
    </row>
    <row r="22" spans="1:2" x14ac:dyDescent="0.3">
      <c r="A22" s="28" t="s">
        <v>311</v>
      </c>
      <c r="B22" s="17" t="str">
        <f t="shared" ca="1" si="3"/>
        <v>Finished</v>
      </c>
    </row>
    <row r="23" spans="1:2" x14ac:dyDescent="0.3">
      <c r="A23" s="28" t="s">
        <v>312</v>
      </c>
      <c r="B23" s="17" t="str">
        <f t="shared" ca="1" si="3"/>
        <v>Finished</v>
      </c>
    </row>
    <row r="24" spans="1:2" x14ac:dyDescent="0.3"/>
    <row r="25" spans="1:2" x14ac:dyDescent="0.3"/>
    <row r="26" spans="1:2" x14ac:dyDescent="0.3"/>
    <row r="27" spans="1:2" x14ac:dyDescent="0.3"/>
    <row r="28" spans="1:2" x14ac:dyDescent="0.3"/>
    <row r="29" spans="1:2" x14ac:dyDescent="0.3"/>
    <row r="30" spans="1:2" x14ac:dyDescent="0.3"/>
    <row r="31" spans="1:2" x14ac:dyDescent="0.3"/>
    <row r="32" spans="1:2"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sheetData>
  <conditionalFormatting sqref="B3:B20">
    <cfRule type="cellIs" dxfId="70" priority="7" operator="equal">
      <formula>"Review"</formula>
    </cfRule>
    <cfRule type="cellIs" dxfId="69" priority="8" operator="equal">
      <formula>"Finished"</formula>
    </cfRule>
    <cfRule type="cellIs" dxfId="68" priority="9" operator="equal">
      <formula>"Incomplete"</formula>
    </cfRule>
  </conditionalFormatting>
  <conditionalFormatting sqref="B21:B23">
    <cfRule type="cellIs" dxfId="67" priority="1" operator="equal">
      <formula>"Review"</formula>
    </cfRule>
    <cfRule type="cellIs" dxfId="66" priority="2" operator="equal">
      <formula>"Finished"</formula>
    </cfRule>
    <cfRule type="cellIs" dxfId="65" priority="3" operator="equal">
      <formula>"Incomplete"</formula>
    </cfRule>
  </conditionalFormatting>
  <hyperlinks>
    <hyperlink ref="A3" location="'Orig Ch.17 #1'!A1" display="Orig Ch.17 #1" xr:uid="{00000000-0004-0000-0000-000000000000}"/>
    <hyperlink ref="A4" location="'Orig Ch.17 #2'!A1" display="Orig Ch.17 #2" xr:uid="{00000000-0004-0000-0000-000001000000}"/>
    <hyperlink ref="A5" location="'Orig Ch.17 #3'!A1" display="Orig Ch.17 #3" xr:uid="{00000000-0004-0000-0000-000002000000}"/>
    <hyperlink ref="A6" location="'Orig Ch.17 #4'!A1" display="Orig Ch.17 #4" xr:uid="{00000000-0004-0000-0000-000003000000}"/>
    <hyperlink ref="A7" location="'Orig Ch.17 #5'!A1" display="Orig Ch.17 #5" xr:uid="{00000000-0004-0000-0000-000004000000}"/>
    <hyperlink ref="A8" location="'Orig Ch.17 #6'!A1" display="Orig Ch.17 #6" xr:uid="{00000000-0004-0000-0000-000005000000}"/>
    <hyperlink ref="A9" location="'Orig Ch.17 #7'!A1" display="Orig Ch.17 #7" xr:uid="{00000000-0004-0000-0000-000006000000}"/>
    <hyperlink ref="A10" location="'Orig Ch.17 #8'!A1" display="Orig Ch.17 #8" xr:uid="{00000000-0004-0000-0000-000007000000}"/>
    <hyperlink ref="A11" location="'Orig Ch.17 #9'!A1" display="Orig Ch.17 #9" xr:uid="{00000000-0004-0000-0000-000008000000}"/>
    <hyperlink ref="A12" location="'Orig Ch.17 #10'!A1" display="Orig Ch.17 #10" xr:uid="{00000000-0004-0000-0000-000009000000}"/>
    <hyperlink ref="A13" location="'S2011 #35'!A1" display="S2011 #35" xr:uid="{00000000-0004-0000-0000-00000A000000}"/>
    <hyperlink ref="A14" location="'S2012 #28'!A1" display="S2012 #28" xr:uid="{00000000-0004-0000-0000-00000B000000}"/>
    <hyperlink ref="A15" location="'S2013 #25'!A1" display="S2013 #25" xr:uid="{00000000-0004-0000-0000-00000C000000}"/>
    <hyperlink ref="A16" location="'F2013 #19'!A1" display="F2013 #19" xr:uid="{00000000-0004-0000-0000-00000D000000}"/>
    <hyperlink ref="A17" location="'F2014 #23'!A1" display="F2014 #23" xr:uid="{00000000-0004-0000-0000-00000E000000}"/>
    <hyperlink ref="A18" location="'S2015 #25'!A1" display="S2015 #25" xr:uid="{00000000-0004-0000-0000-00000F000000}"/>
    <hyperlink ref="D1" r:id="rId1" xr:uid="{00000000-0004-0000-0000-000010000000}"/>
    <hyperlink ref="A19" location="'S2016 #22'!A1" display="S2016 #22" xr:uid="{CDA7AF04-EB5D-4291-A4BB-6EBB91E5EB7A}"/>
    <hyperlink ref="A20" location="'F2016 #26'!A1" display="S2016 #23" xr:uid="{0B3F511C-321B-452D-AEAA-948DFEBF78A9}"/>
    <hyperlink ref="A21" location="'F2017 #26'!A1" display="F2017 #26" xr:uid="{5641D681-F2BC-4C57-B036-6B3DDF57D2A2}"/>
    <hyperlink ref="A22" location="'S2018 #23'!A1" display="S2018 #23" xr:uid="{EEF3D57A-8420-4F8E-B9E0-BEB68DB537F7}"/>
    <hyperlink ref="A23" location="'S2018 MU #23'!A1" display="S2018 MU #23" xr:uid="{50BFD0C3-D5BE-4CA7-AF6D-3E5A2E316FE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Z200"/>
  <sheetViews>
    <sheetView showGridLines="0" workbookViewId="0"/>
  </sheetViews>
  <sheetFormatPr defaultColWidth="0" defaultRowHeight="14.4" zeroHeight="1" x14ac:dyDescent="0.3"/>
  <cols>
    <col min="1" max="1" width="6.44140625" style="1" customWidth="1"/>
    <col min="2" max="2" width="11.109375" style="1" customWidth="1"/>
    <col min="3" max="6" width="13.88671875" style="1" customWidth="1"/>
    <col min="7" max="10" width="9.109375" style="1" customWidth="1"/>
    <col min="11" max="13" width="10.109375" style="1" customWidth="1"/>
    <col min="14" max="14" width="13.44140625" style="1" bestFit="1" customWidth="1"/>
    <col min="15" max="17" width="13.33203125" style="1" customWidth="1"/>
    <col min="18" max="52" width="9.109375" style="1" customWidth="1"/>
    <col min="53" max="16384" width="9.109375" style="1" hidden="1"/>
  </cols>
  <sheetData>
    <row r="1" spans="1:17" ht="15" thickBot="1" x14ac:dyDescent="0.35">
      <c r="A1" s="208" t="s">
        <v>15</v>
      </c>
      <c r="B1" s="209"/>
      <c r="C1" s="209"/>
      <c r="D1" s="209"/>
      <c r="E1" s="209"/>
      <c r="F1" s="209"/>
      <c r="G1" s="209"/>
      <c r="H1" s="209"/>
      <c r="I1" s="209"/>
      <c r="J1" s="210"/>
    </row>
    <row r="2" spans="1:17" ht="15" thickBot="1" x14ac:dyDescent="0.35">
      <c r="A2" s="203">
        <v>9</v>
      </c>
      <c r="B2" s="204" t="s">
        <v>159</v>
      </c>
      <c r="C2" s="3"/>
      <c r="D2" s="3"/>
      <c r="E2" s="3"/>
      <c r="F2" s="3"/>
      <c r="G2" s="3"/>
      <c r="H2" s="3"/>
      <c r="I2" s="3"/>
      <c r="J2" s="211"/>
    </row>
    <row r="3" spans="1:17" x14ac:dyDescent="0.3">
      <c r="A3" s="213"/>
      <c r="B3" s="4"/>
      <c r="C3" s="3"/>
      <c r="D3" s="3"/>
      <c r="E3" s="3"/>
      <c r="F3" s="3"/>
      <c r="G3" s="3"/>
      <c r="H3" s="3"/>
      <c r="I3" s="3"/>
      <c r="J3" s="211"/>
      <c r="K3" s="1" t="s">
        <v>218</v>
      </c>
      <c r="M3" s="58"/>
      <c r="N3" s="58"/>
      <c r="O3" s="58"/>
    </row>
    <row r="4" spans="1:17" x14ac:dyDescent="0.3">
      <c r="A4" s="213"/>
      <c r="B4" s="3" t="s">
        <v>47</v>
      </c>
      <c r="C4" s="3"/>
      <c r="D4" s="3"/>
      <c r="E4" s="3"/>
      <c r="F4" s="3"/>
      <c r="G4" s="3"/>
      <c r="H4" s="3"/>
      <c r="I4" s="3"/>
      <c r="J4" s="211"/>
      <c r="K4" s="1" t="s">
        <v>219</v>
      </c>
    </row>
    <row r="5" spans="1:17" x14ac:dyDescent="0.3">
      <c r="A5" s="213"/>
      <c r="B5" s="3" t="s">
        <v>48</v>
      </c>
      <c r="C5" s="3"/>
      <c r="D5" s="3"/>
      <c r="E5" s="3"/>
      <c r="F5" s="3"/>
      <c r="G5" s="3"/>
      <c r="H5" s="3"/>
      <c r="I5" s="3"/>
      <c r="J5" s="211"/>
    </row>
    <row r="6" spans="1:17" x14ac:dyDescent="0.3">
      <c r="A6" s="213"/>
      <c r="B6" s="3"/>
      <c r="C6" s="3"/>
      <c r="D6" s="3"/>
      <c r="E6" s="3"/>
      <c r="F6" s="3"/>
      <c r="G6" s="3"/>
      <c r="H6" s="3"/>
      <c r="I6" s="3"/>
      <c r="J6" s="211"/>
      <c r="K6" s="61" t="str">
        <f>+B10</f>
        <v>Calendar</v>
      </c>
      <c r="L6" s="59" t="s">
        <v>220</v>
      </c>
      <c r="M6" s="59" t="s">
        <v>25</v>
      </c>
    </row>
    <row r="7" spans="1:17" x14ac:dyDescent="0.3">
      <c r="A7" s="213"/>
      <c r="B7" s="3" t="s">
        <v>0</v>
      </c>
      <c r="C7" s="3"/>
      <c r="D7" s="3"/>
      <c r="E7" s="3"/>
      <c r="F7" s="3"/>
      <c r="G7" s="3"/>
      <c r="H7" s="3"/>
      <c r="I7" s="3"/>
      <c r="J7" s="211"/>
      <c r="K7" s="234" t="str">
        <f>+B11</f>
        <v>Year</v>
      </c>
      <c r="L7" s="60" t="s">
        <v>212</v>
      </c>
      <c r="M7" s="60" t="s">
        <v>213</v>
      </c>
    </row>
    <row r="8" spans="1:17" x14ac:dyDescent="0.3">
      <c r="A8" s="213"/>
      <c r="B8" s="3" t="s">
        <v>49</v>
      </c>
      <c r="C8" s="3"/>
      <c r="D8" s="3"/>
      <c r="E8" s="3"/>
      <c r="F8" s="3"/>
      <c r="G8" s="3"/>
      <c r="H8" s="3"/>
      <c r="I8" s="3"/>
      <c r="J8" s="211"/>
      <c r="K8" s="61">
        <f>+B13</f>
        <v>2013</v>
      </c>
      <c r="L8" s="63">
        <f>+D13*1.5+E13*1+F13*0.5</f>
        <v>511.5</v>
      </c>
      <c r="M8" s="64">
        <f>+C13/L8</f>
        <v>8.3812316715542519</v>
      </c>
    </row>
    <row r="9" spans="1:17" ht="15" thickBot="1" x14ac:dyDescent="0.35">
      <c r="A9" s="213"/>
      <c r="B9" s="3"/>
      <c r="C9" s="3"/>
      <c r="D9" s="3"/>
      <c r="E9" s="3"/>
      <c r="F9" s="3"/>
      <c r="G9" s="3"/>
      <c r="H9" s="3"/>
      <c r="I9" s="3"/>
      <c r="J9" s="211"/>
      <c r="K9" s="61">
        <f t="shared" ref="K9:K11" si="0">+B14</f>
        <v>2014</v>
      </c>
      <c r="L9" s="63">
        <f>+D14*1.5+E14*1+F14*0.5</f>
        <v>517</v>
      </c>
      <c r="M9" s="64">
        <f>+C14/L9</f>
        <v>8.3075435203094781</v>
      </c>
    </row>
    <row r="10" spans="1:17" x14ac:dyDescent="0.3">
      <c r="A10" s="213"/>
      <c r="B10" s="218" t="s">
        <v>24</v>
      </c>
      <c r="C10" s="218" t="s">
        <v>4</v>
      </c>
      <c r="D10" s="218" t="s">
        <v>5</v>
      </c>
      <c r="E10" s="218" t="s">
        <v>50</v>
      </c>
      <c r="F10" s="218" t="s">
        <v>13</v>
      </c>
      <c r="G10" s="3"/>
      <c r="H10" s="3"/>
      <c r="I10" s="3"/>
      <c r="J10" s="211"/>
      <c r="K10" s="61">
        <f t="shared" si="0"/>
        <v>2015</v>
      </c>
      <c r="L10" s="63">
        <f>+D15*1.5+E15*1+F15*0.5</f>
        <v>524</v>
      </c>
      <c r="M10" s="64">
        <f>+C15/L10</f>
        <v>8.3148854961832068</v>
      </c>
    </row>
    <row r="11" spans="1:17" ht="15" thickBot="1" x14ac:dyDescent="0.35">
      <c r="A11" s="213"/>
      <c r="B11" s="219" t="s">
        <v>7</v>
      </c>
      <c r="C11" s="219" t="s">
        <v>25</v>
      </c>
      <c r="D11" s="219" t="s">
        <v>51</v>
      </c>
      <c r="E11" s="219" t="s">
        <v>52</v>
      </c>
      <c r="F11" s="219" t="s">
        <v>51</v>
      </c>
      <c r="G11" s="3"/>
      <c r="H11" s="3"/>
      <c r="I11" s="3"/>
      <c r="J11" s="211"/>
      <c r="K11" s="61">
        <f t="shared" si="0"/>
        <v>2016</v>
      </c>
      <c r="L11" s="63">
        <f>+D16*1.5+E16*1+F16*0.5</f>
        <v>532</v>
      </c>
      <c r="M11" s="64">
        <f>+C16/L11</f>
        <v>8.295112781954888</v>
      </c>
    </row>
    <row r="12" spans="1:17" ht="15" thickBot="1" x14ac:dyDescent="0.35">
      <c r="A12" s="213"/>
      <c r="B12" s="221">
        <v>-1</v>
      </c>
      <c r="C12" s="221">
        <v>-2</v>
      </c>
      <c r="D12" s="221">
        <v>-3</v>
      </c>
      <c r="E12" s="221">
        <v>-4</v>
      </c>
      <c r="F12" s="221">
        <v>-5</v>
      </c>
      <c r="G12" s="3"/>
      <c r="H12" s="3"/>
      <c r="I12" s="3"/>
      <c r="J12" s="211"/>
      <c r="K12" s="59"/>
      <c r="L12" s="63"/>
      <c r="M12" s="64"/>
    </row>
    <row r="13" spans="1:17" ht="15" thickBot="1" x14ac:dyDescent="0.35">
      <c r="A13" s="213"/>
      <c r="B13" s="222">
        <v>2013</v>
      </c>
      <c r="C13" s="223">
        <v>4287</v>
      </c>
      <c r="D13" s="223">
        <v>193</v>
      </c>
      <c r="E13" s="223">
        <v>126</v>
      </c>
      <c r="F13" s="223">
        <v>192</v>
      </c>
      <c r="G13" s="3"/>
      <c r="H13" s="3"/>
      <c r="I13" s="3"/>
      <c r="J13" s="211"/>
      <c r="K13" s="59"/>
      <c r="L13" s="30" t="s">
        <v>203</v>
      </c>
      <c r="M13" s="73">
        <f>AVERAGE(M8:M11)</f>
        <v>8.3246933675004549</v>
      </c>
    </row>
    <row r="14" spans="1:17" ht="15" thickBot="1" x14ac:dyDescent="0.35">
      <c r="A14" s="213"/>
      <c r="B14" s="222">
        <v>2014</v>
      </c>
      <c r="C14" s="223">
        <v>4295</v>
      </c>
      <c r="D14" s="223">
        <v>197</v>
      </c>
      <c r="E14" s="223">
        <v>125</v>
      </c>
      <c r="F14" s="223">
        <v>193</v>
      </c>
      <c r="G14" s="3"/>
      <c r="H14" s="3"/>
      <c r="I14" s="3"/>
      <c r="J14" s="211"/>
      <c r="K14" s="34"/>
    </row>
    <row r="15" spans="1:17" ht="15" thickBot="1" x14ac:dyDescent="0.35">
      <c r="A15" s="213"/>
      <c r="B15" s="222">
        <v>2015</v>
      </c>
      <c r="C15" s="223">
        <v>4357</v>
      </c>
      <c r="D15" s="223">
        <v>201</v>
      </c>
      <c r="E15" s="223">
        <v>126</v>
      </c>
      <c r="F15" s="223">
        <v>193</v>
      </c>
      <c r="G15" s="3"/>
      <c r="H15" s="3"/>
      <c r="I15" s="3"/>
      <c r="J15" s="211"/>
      <c r="K15" s="32"/>
      <c r="N15" s="67"/>
      <c r="O15" s="67"/>
      <c r="P15" s="67"/>
      <c r="Q15" s="68"/>
    </row>
    <row r="16" spans="1:17" ht="15" thickBot="1" x14ac:dyDescent="0.35">
      <c r="A16" s="213"/>
      <c r="B16" s="222">
        <v>2016</v>
      </c>
      <c r="C16" s="223">
        <v>4413</v>
      </c>
      <c r="D16" s="223">
        <v>204</v>
      </c>
      <c r="E16" s="223">
        <v>128</v>
      </c>
      <c r="F16" s="223">
        <v>196</v>
      </c>
      <c r="G16" s="3"/>
      <c r="H16" s="3"/>
      <c r="I16" s="3"/>
      <c r="J16" s="211"/>
      <c r="K16" s="32"/>
      <c r="L16" s="69"/>
      <c r="M16" s="69"/>
      <c r="N16" s="62"/>
    </row>
    <row r="17" spans="1:12" x14ac:dyDescent="0.3">
      <c r="A17" s="213"/>
      <c r="B17" s="9"/>
      <c r="C17" s="8"/>
      <c r="D17" s="13"/>
      <c r="E17" s="13"/>
      <c r="F17" s="13"/>
      <c r="G17" s="3"/>
      <c r="H17" s="3"/>
      <c r="I17" s="3"/>
      <c r="J17" s="211"/>
    </row>
    <row r="18" spans="1:12" x14ac:dyDescent="0.3">
      <c r="A18" s="213"/>
      <c r="B18" s="4" t="s">
        <v>1</v>
      </c>
      <c r="C18" s="3"/>
      <c r="D18" s="3"/>
      <c r="E18" s="3"/>
      <c r="F18" s="3"/>
      <c r="G18" s="3"/>
      <c r="H18" s="3"/>
      <c r="I18" s="3"/>
      <c r="J18" s="211"/>
    </row>
    <row r="19" spans="1:12" x14ac:dyDescent="0.3">
      <c r="A19" s="213"/>
      <c r="B19" s="3" t="s">
        <v>53</v>
      </c>
      <c r="C19" s="3"/>
      <c r="D19" s="3"/>
      <c r="E19" s="3"/>
      <c r="F19" s="3"/>
      <c r="G19" s="3"/>
      <c r="H19" s="3"/>
      <c r="I19" s="3"/>
      <c r="J19" s="211"/>
    </row>
    <row r="20" spans="1:12" ht="15" thickBot="1" x14ac:dyDescent="0.35">
      <c r="A20" s="213"/>
      <c r="B20" s="3"/>
      <c r="C20" s="3"/>
      <c r="D20" s="3"/>
      <c r="E20" s="3"/>
      <c r="F20" s="3"/>
      <c r="G20" s="3"/>
      <c r="H20" s="3"/>
      <c r="I20" s="3"/>
      <c r="J20" s="211"/>
    </row>
    <row r="21" spans="1:12" x14ac:dyDescent="0.3">
      <c r="A21" s="213"/>
      <c r="B21" s="218" t="s">
        <v>24</v>
      </c>
      <c r="C21" s="218" t="s">
        <v>5</v>
      </c>
      <c r="D21" s="218" t="s">
        <v>50</v>
      </c>
      <c r="E21" s="218" t="s">
        <v>13</v>
      </c>
      <c r="F21" s="3"/>
      <c r="G21" s="3"/>
      <c r="H21" s="3"/>
      <c r="I21" s="3"/>
      <c r="J21" s="211"/>
      <c r="K21" s="1" t="s">
        <v>223</v>
      </c>
    </row>
    <row r="22" spans="1:12" ht="15" thickBot="1" x14ac:dyDescent="0.35">
      <c r="A22" s="213"/>
      <c r="B22" s="219" t="s">
        <v>7</v>
      </c>
      <c r="C22" s="219" t="s">
        <v>51</v>
      </c>
      <c r="D22" s="219" t="s">
        <v>52</v>
      </c>
      <c r="E22" s="219" t="s">
        <v>51</v>
      </c>
      <c r="F22" s="3"/>
      <c r="G22" s="3"/>
      <c r="H22" s="3"/>
      <c r="I22" s="3"/>
      <c r="J22" s="211"/>
    </row>
    <row r="23" spans="1:12" ht="15" thickBot="1" x14ac:dyDescent="0.35">
      <c r="A23" s="213"/>
      <c r="B23" s="221">
        <v>-1</v>
      </c>
      <c r="C23" s="221">
        <v>-2</v>
      </c>
      <c r="D23" s="221">
        <v>-3</v>
      </c>
      <c r="E23" s="221">
        <v>-4</v>
      </c>
      <c r="F23" s="3"/>
      <c r="G23" s="3"/>
      <c r="H23" s="3"/>
      <c r="I23" s="3"/>
      <c r="J23" s="211"/>
      <c r="K23" s="59" t="s">
        <v>24</v>
      </c>
      <c r="L23" s="37" t="s">
        <v>222</v>
      </c>
    </row>
    <row r="24" spans="1:12" ht="15" thickBot="1" x14ac:dyDescent="0.35">
      <c r="A24" s="213"/>
      <c r="B24" s="222">
        <v>2017</v>
      </c>
      <c r="C24" s="223">
        <v>71</v>
      </c>
      <c r="D24" s="223">
        <v>277</v>
      </c>
      <c r="E24" s="223">
        <v>215</v>
      </c>
      <c r="F24" s="3"/>
      <c r="G24" s="3"/>
      <c r="H24" s="3"/>
      <c r="I24" s="3"/>
      <c r="J24" s="211"/>
      <c r="K24" s="60" t="s">
        <v>7</v>
      </c>
      <c r="L24" s="72" t="s">
        <v>25</v>
      </c>
    </row>
    <row r="25" spans="1:12" ht="15" thickBot="1" x14ac:dyDescent="0.35">
      <c r="A25" s="213"/>
      <c r="B25" s="222">
        <v>2018</v>
      </c>
      <c r="C25" s="223">
        <v>49</v>
      </c>
      <c r="D25" s="223">
        <v>124</v>
      </c>
      <c r="E25" s="223">
        <v>202</v>
      </c>
      <c r="F25" s="3"/>
      <c r="G25" s="3"/>
      <c r="H25" s="3"/>
      <c r="I25" s="3"/>
      <c r="J25" s="211"/>
      <c r="K25" s="61">
        <f>+B24</f>
        <v>2017</v>
      </c>
      <c r="L25" s="62">
        <f>$M$13*(C24*1.5+D24*1+E24*0.5)</f>
        <v>4087.4244434427233</v>
      </c>
    </row>
    <row r="26" spans="1:12" ht="15" thickBot="1" x14ac:dyDescent="0.35">
      <c r="A26" s="213"/>
      <c r="B26" s="222">
        <v>2019</v>
      </c>
      <c r="C26" s="223">
        <v>27</v>
      </c>
      <c r="D26" s="223">
        <v>0</v>
      </c>
      <c r="E26" s="223">
        <v>151</v>
      </c>
      <c r="F26" s="3"/>
      <c r="G26" s="3"/>
      <c r="H26" s="3"/>
      <c r="I26" s="3"/>
      <c r="J26" s="211"/>
      <c r="K26" s="61">
        <f t="shared" ref="K26:K27" si="1">+B25</f>
        <v>2018</v>
      </c>
      <c r="L26" s="62">
        <f>$M$13*(C25*1.5+D25*1+E25*0.5)</f>
        <v>2484.9209701988857</v>
      </c>
    </row>
    <row r="27" spans="1:12" ht="15" thickBot="1" x14ac:dyDescent="0.35">
      <c r="A27" s="214"/>
      <c r="B27" s="216"/>
      <c r="C27" s="216"/>
      <c r="D27" s="216"/>
      <c r="E27" s="216"/>
      <c r="F27" s="216"/>
      <c r="G27" s="216"/>
      <c r="H27" s="216"/>
      <c r="I27" s="216"/>
      <c r="J27" s="217"/>
      <c r="K27" s="61">
        <f t="shared" si="1"/>
        <v>2019</v>
      </c>
      <c r="L27" s="62">
        <f>$M$13*(C26*1.5+D26*1+E26*0.5)</f>
        <v>965.66443063005272</v>
      </c>
    </row>
    <row r="28" spans="1:12" x14ac:dyDescent="0.3">
      <c r="K28" s="65"/>
      <c r="L28" s="66"/>
    </row>
    <row r="29" spans="1:12" x14ac:dyDescent="0.3">
      <c r="K29" s="61" t="s">
        <v>221</v>
      </c>
      <c r="L29" s="71">
        <f>SUM(L25:L28)</f>
        <v>7538.0098442716626</v>
      </c>
    </row>
    <row r="30" spans="1:12" x14ac:dyDescent="0.3">
      <c r="L30" s="70"/>
    </row>
    <row r="31" spans="1:12" x14ac:dyDescent="0.3">
      <c r="K31" s="34"/>
    </row>
    <row r="32" spans="1:12" x14ac:dyDescent="0.3">
      <c r="K32" s="32"/>
    </row>
    <row r="33" spans="11:11" x14ac:dyDescent="0.3">
      <c r="K33" s="32"/>
    </row>
    <row r="34" spans="11:11" x14ac:dyDescent="0.3"/>
    <row r="35" spans="11:11" x14ac:dyDescent="0.3"/>
    <row r="36" spans="11:11" x14ac:dyDescent="0.3"/>
    <row r="37" spans="11:11" x14ac:dyDescent="0.3"/>
    <row r="38" spans="11:11" x14ac:dyDescent="0.3"/>
    <row r="39" spans="11:11" x14ac:dyDescent="0.3"/>
    <row r="40" spans="11:11" x14ac:dyDescent="0.3"/>
    <row r="41" spans="11:11" x14ac:dyDescent="0.3"/>
    <row r="42" spans="11:11" x14ac:dyDescent="0.3"/>
    <row r="43" spans="11:11" x14ac:dyDescent="0.3"/>
    <row r="44" spans="11:11" x14ac:dyDescent="0.3"/>
    <row r="45" spans="11:11" x14ac:dyDescent="0.3"/>
    <row r="46" spans="11:11" x14ac:dyDescent="0.3"/>
    <row r="47" spans="11:11" x14ac:dyDescent="0.3"/>
    <row r="48" spans="11:11"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sheetData>
  <protectedRanges>
    <protectedRange sqref="B2:C2" name="Range1"/>
  </protectedRanges>
  <conditionalFormatting sqref="B2">
    <cfRule type="cellIs" dxfId="40" priority="1" operator="equal">
      <formula>"Review"</formula>
    </cfRule>
    <cfRule type="cellIs" dxfId="39" priority="2" operator="equal">
      <formula>"Finished"</formula>
    </cfRule>
    <cfRule type="cellIs" dxfId="38" priority="3" operator="equal">
      <formula>"Incomplete"</formula>
    </cfRule>
  </conditionalFormatting>
  <dataValidations count="1">
    <dataValidation type="list" showInputMessage="1" showErrorMessage="1" sqref="B2" xr:uid="{00000000-0002-0000-0900-000000000000}">
      <formula1>"Incomplete, Finished, Review"</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Z200"/>
  <sheetViews>
    <sheetView showGridLines="0" workbookViewId="0"/>
  </sheetViews>
  <sheetFormatPr defaultColWidth="0" defaultRowHeight="14.4" zeroHeight="1" x14ac:dyDescent="0.3"/>
  <cols>
    <col min="1" max="1" width="6.44140625" style="1" customWidth="1"/>
    <col min="2" max="6" width="11.44140625" style="1" customWidth="1"/>
    <col min="7" max="52" width="9.109375" style="1" customWidth="1"/>
    <col min="53" max="16384" width="9.109375" style="1" hidden="1"/>
  </cols>
  <sheetData>
    <row r="1" spans="1:8" ht="15" thickBot="1" x14ac:dyDescent="0.35">
      <c r="A1" s="208" t="s">
        <v>15</v>
      </c>
      <c r="B1" s="209"/>
      <c r="C1" s="209"/>
      <c r="D1" s="209"/>
      <c r="E1" s="209"/>
      <c r="F1" s="209"/>
      <c r="G1" s="209"/>
      <c r="H1" s="210"/>
    </row>
    <row r="2" spans="1:8" ht="15" thickBot="1" x14ac:dyDescent="0.35">
      <c r="A2" s="203">
        <v>10</v>
      </c>
      <c r="B2" s="204" t="s">
        <v>159</v>
      </c>
      <c r="C2" s="3"/>
      <c r="D2" s="3"/>
      <c r="E2" s="3"/>
      <c r="F2" s="3"/>
      <c r="G2" s="3"/>
      <c r="H2" s="211"/>
    </row>
    <row r="3" spans="1:8" x14ac:dyDescent="0.3">
      <c r="A3" s="213"/>
      <c r="B3" s="3"/>
      <c r="C3" s="4"/>
      <c r="D3" s="3"/>
      <c r="E3" s="3"/>
      <c r="F3" s="3"/>
      <c r="G3" s="3"/>
      <c r="H3" s="211"/>
    </row>
    <row r="4" spans="1:8" x14ac:dyDescent="0.3">
      <c r="A4" s="213"/>
      <c r="B4" s="3" t="s">
        <v>54</v>
      </c>
      <c r="C4" s="3"/>
      <c r="D4" s="3"/>
      <c r="E4" s="3"/>
      <c r="F4" s="3"/>
      <c r="G4" s="3"/>
      <c r="H4" s="211"/>
    </row>
    <row r="5" spans="1:8" x14ac:dyDescent="0.3">
      <c r="A5" s="213"/>
      <c r="B5" s="3"/>
      <c r="C5" s="3"/>
      <c r="D5" s="3"/>
      <c r="E5" s="3"/>
      <c r="F5" s="3"/>
      <c r="G5" s="3"/>
      <c r="H5" s="211"/>
    </row>
    <row r="6" spans="1:8" x14ac:dyDescent="0.3">
      <c r="A6" s="213"/>
      <c r="B6" s="3" t="s">
        <v>0</v>
      </c>
      <c r="C6" s="3"/>
      <c r="D6" s="3"/>
      <c r="E6" s="3"/>
      <c r="F6" s="3"/>
      <c r="G6" s="3"/>
      <c r="H6" s="211"/>
    </row>
    <row r="7" spans="1:8" x14ac:dyDescent="0.3">
      <c r="A7" s="213"/>
      <c r="B7" s="3" t="s">
        <v>55</v>
      </c>
      <c r="C7" s="3"/>
      <c r="D7" s="3"/>
      <c r="E7" s="3"/>
      <c r="F7" s="3"/>
      <c r="G7" s="3"/>
      <c r="H7" s="211"/>
    </row>
    <row r="8" spans="1:8" x14ac:dyDescent="0.3">
      <c r="A8" s="213"/>
      <c r="B8" s="3"/>
      <c r="C8" s="3"/>
      <c r="D8" s="3"/>
      <c r="E8" s="3"/>
      <c r="F8" s="3"/>
      <c r="G8" s="3"/>
      <c r="H8" s="211"/>
    </row>
    <row r="9" spans="1:8" x14ac:dyDescent="0.3">
      <c r="A9" s="213"/>
      <c r="B9" s="3" t="s">
        <v>1</v>
      </c>
      <c r="C9" s="3"/>
      <c r="D9" s="3"/>
      <c r="E9" s="3"/>
      <c r="F9" s="3"/>
      <c r="G9" s="3"/>
      <c r="H9" s="211"/>
    </row>
    <row r="10" spans="1:8" x14ac:dyDescent="0.3">
      <c r="A10" s="213"/>
      <c r="B10" s="3" t="s">
        <v>56</v>
      </c>
      <c r="C10" s="3"/>
      <c r="D10" s="3"/>
      <c r="E10" s="3"/>
      <c r="F10" s="3"/>
      <c r="G10" s="3"/>
      <c r="H10" s="211"/>
    </row>
    <row r="11" spans="1:8" x14ac:dyDescent="0.3">
      <c r="A11" s="213"/>
      <c r="B11" s="3"/>
      <c r="C11" s="3"/>
      <c r="D11" s="3"/>
      <c r="E11" s="3"/>
      <c r="F11" s="3"/>
      <c r="G11" s="3"/>
      <c r="H11" s="211"/>
    </row>
    <row r="12" spans="1:8" x14ac:dyDescent="0.3">
      <c r="A12" s="213"/>
      <c r="B12" s="3" t="s">
        <v>9</v>
      </c>
      <c r="C12" s="3"/>
      <c r="D12" s="3"/>
      <c r="E12" s="3"/>
      <c r="F12" s="3"/>
      <c r="G12" s="3"/>
      <c r="H12" s="211"/>
    </row>
    <row r="13" spans="1:8" x14ac:dyDescent="0.3">
      <c r="A13" s="213"/>
      <c r="B13" s="3" t="s">
        <v>57</v>
      </c>
      <c r="C13" s="3"/>
      <c r="D13" s="3"/>
      <c r="E13" s="3"/>
      <c r="F13" s="3"/>
      <c r="G13" s="3"/>
      <c r="H13" s="211"/>
    </row>
    <row r="14" spans="1:8" x14ac:dyDescent="0.3">
      <c r="A14" s="213"/>
      <c r="B14" s="3"/>
      <c r="C14" s="3"/>
      <c r="D14" s="3"/>
      <c r="E14" s="3"/>
      <c r="F14" s="3"/>
      <c r="G14" s="3"/>
      <c r="H14" s="211"/>
    </row>
    <row r="15" spans="1:8" x14ac:dyDescent="0.3">
      <c r="A15" s="213"/>
      <c r="B15" s="3" t="s">
        <v>10</v>
      </c>
      <c r="C15" s="3"/>
      <c r="D15" s="3"/>
      <c r="E15" s="3"/>
      <c r="F15" s="3"/>
      <c r="G15" s="3"/>
      <c r="H15" s="211"/>
    </row>
    <row r="16" spans="1:8" x14ac:dyDescent="0.3">
      <c r="A16" s="213"/>
      <c r="B16" s="3" t="s">
        <v>58</v>
      </c>
      <c r="C16" s="3"/>
      <c r="D16" s="3"/>
      <c r="E16" s="3"/>
      <c r="F16" s="3"/>
      <c r="G16" s="3"/>
      <c r="H16" s="211"/>
    </row>
    <row r="17" spans="1:8" x14ac:dyDescent="0.3">
      <c r="A17" s="213"/>
      <c r="B17" s="3"/>
      <c r="C17" s="3"/>
      <c r="D17" s="3"/>
      <c r="E17" s="3"/>
      <c r="F17" s="3"/>
      <c r="G17" s="3"/>
      <c r="H17" s="211"/>
    </row>
    <row r="18" spans="1:8" x14ac:dyDescent="0.3">
      <c r="A18" s="213"/>
      <c r="B18" s="3" t="s">
        <v>11</v>
      </c>
      <c r="C18" s="3"/>
      <c r="D18" s="3"/>
      <c r="E18" s="3"/>
      <c r="F18" s="3"/>
      <c r="G18" s="3"/>
      <c r="H18" s="211"/>
    </row>
    <row r="19" spans="1:8" ht="15" thickBot="1" x14ac:dyDescent="0.35">
      <c r="A19" s="214"/>
      <c r="B19" s="216" t="s">
        <v>59</v>
      </c>
      <c r="C19" s="216"/>
      <c r="D19" s="216"/>
      <c r="E19" s="216"/>
      <c r="F19" s="216"/>
      <c r="G19" s="216"/>
      <c r="H19" s="217"/>
    </row>
    <row r="20" spans="1:8" x14ac:dyDescent="0.3"/>
    <row r="21" spans="1:8" x14ac:dyDescent="0.3"/>
    <row r="22" spans="1:8" x14ac:dyDescent="0.3"/>
    <row r="23" spans="1:8" x14ac:dyDescent="0.3">
      <c r="A23" s="30" t="s">
        <v>155</v>
      </c>
      <c r="B23" s="1" t="s">
        <v>188</v>
      </c>
    </row>
    <row r="24" spans="1:8" x14ac:dyDescent="0.3">
      <c r="A24" s="30" t="s">
        <v>156</v>
      </c>
      <c r="B24" s="1" t="s">
        <v>189</v>
      </c>
    </row>
    <row r="25" spans="1:8" x14ac:dyDescent="0.3">
      <c r="A25" s="30" t="s">
        <v>157</v>
      </c>
      <c r="B25" s="1" t="s">
        <v>190</v>
      </c>
    </row>
    <row r="26" spans="1:8" x14ac:dyDescent="0.3">
      <c r="A26" s="30" t="s">
        <v>158</v>
      </c>
      <c r="B26" s="1" t="s">
        <v>191</v>
      </c>
    </row>
    <row r="27" spans="1:8" x14ac:dyDescent="0.3">
      <c r="A27" s="30" t="s">
        <v>193</v>
      </c>
      <c r="B27" s="1" t="s">
        <v>192</v>
      </c>
    </row>
    <row r="28" spans="1:8" x14ac:dyDescent="0.3"/>
    <row r="29" spans="1:8" x14ac:dyDescent="0.3"/>
    <row r="30" spans="1:8" x14ac:dyDescent="0.3"/>
    <row r="31" spans="1:8" x14ac:dyDescent="0.3"/>
    <row r="32" spans="1:8"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sheetData>
  <protectedRanges>
    <protectedRange sqref="B2:C2" name="Range1"/>
  </protectedRanges>
  <conditionalFormatting sqref="B2">
    <cfRule type="cellIs" dxfId="37" priority="1" operator="equal">
      <formula>"Review"</formula>
    </cfRule>
    <cfRule type="cellIs" dxfId="36" priority="2" operator="equal">
      <formula>"Finished"</formula>
    </cfRule>
    <cfRule type="cellIs" dxfId="35" priority="3" operator="equal">
      <formula>"Incomplete"</formula>
    </cfRule>
  </conditionalFormatting>
  <dataValidations count="1">
    <dataValidation type="list" showInputMessage="1" showErrorMessage="1" sqref="B2" xr:uid="{00000000-0002-0000-0A00-000000000000}">
      <formula1>"Incomplete, Finished, Review"</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Z200"/>
  <sheetViews>
    <sheetView showGridLines="0" workbookViewId="0"/>
  </sheetViews>
  <sheetFormatPr defaultColWidth="0" defaultRowHeight="15" customHeight="1" zeroHeight="1" x14ac:dyDescent="0.3"/>
  <cols>
    <col min="1" max="1" width="6.44140625" style="16" customWidth="1"/>
    <col min="2" max="2" width="11.109375" style="16" customWidth="1"/>
    <col min="3" max="4" width="11.33203125" style="16" customWidth="1"/>
    <col min="5" max="10" width="9.109375" style="16" customWidth="1"/>
    <col min="11" max="11" width="10.5546875" style="16" bestFit="1" customWidth="1"/>
    <col min="12" max="12" width="10.88671875" style="16" bestFit="1" customWidth="1"/>
    <col min="13" max="52" width="9.109375" style="16" customWidth="1"/>
    <col min="53" max="16384" width="9.109375" style="16" hidden="1"/>
  </cols>
  <sheetData>
    <row r="1" spans="1:16" ht="15" customHeight="1" thickBot="1" x14ac:dyDescent="0.35">
      <c r="A1" s="238" t="s">
        <v>92</v>
      </c>
      <c r="B1" s="239"/>
      <c r="C1" s="239"/>
      <c r="D1" s="240"/>
      <c r="E1" s="240"/>
      <c r="F1" s="240"/>
      <c r="G1" s="240"/>
      <c r="H1" s="240"/>
      <c r="I1" s="241"/>
    </row>
    <row r="2" spans="1:16" ht="15" customHeight="1" thickBot="1" x14ac:dyDescent="0.35">
      <c r="A2" s="205">
        <v>35</v>
      </c>
      <c r="B2" s="204" t="s">
        <v>159</v>
      </c>
      <c r="C2" s="18"/>
      <c r="D2" s="18"/>
      <c r="E2" s="18"/>
      <c r="F2" s="18"/>
      <c r="G2" s="18"/>
      <c r="H2" s="18"/>
      <c r="I2" s="242"/>
    </row>
    <row r="3" spans="1:16" ht="15" customHeight="1" x14ac:dyDescent="0.3">
      <c r="A3" s="243" t="s">
        <v>90</v>
      </c>
      <c r="B3" s="18"/>
      <c r="C3" s="18"/>
      <c r="D3" s="18"/>
      <c r="E3" s="18"/>
      <c r="F3" s="18"/>
      <c r="G3" s="18"/>
      <c r="H3" s="18"/>
      <c r="I3" s="242"/>
    </row>
    <row r="4" spans="1:16" ht="15" customHeight="1" x14ac:dyDescent="0.3">
      <c r="A4" s="244">
        <v>2</v>
      </c>
      <c r="B4" s="18"/>
      <c r="C4" s="18"/>
      <c r="D4" s="18"/>
      <c r="E4" s="18"/>
      <c r="F4" s="18"/>
      <c r="G4" s="18"/>
      <c r="H4" s="18"/>
      <c r="I4" s="242"/>
    </row>
    <row r="5" spans="1:16" ht="15" customHeight="1" x14ac:dyDescent="0.3">
      <c r="A5" s="244" t="s">
        <v>89</v>
      </c>
      <c r="B5" s="19" t="s">
        <v>99</v>
      </c>
      <c r="C5" s="18"/>
      <c r="D5" s="18"/>
      <c r="E5" s="18"/>
      <c r="F5" s="18"/>
      <c r="G5" s="18"/>
      <c r="H5" s="18"/>
      <c r="I5" s="242"/>
    </row>
    <row r="6" spans="1:16" ht="15" customHeight="1" thickBot="1" x14ac:dyDescent="0.35">
      <c r="A6" s="244" t="s">
        <v>89</v>
      </c>
      <c r="B6" s="18"/>
      <c r="C6" s="18"/>
      <c r="D6" s="18"/>
      <c r="E6" s="18"/>
      <c r="F6" s="18"/>
      <c r="G6" s="18"/>
      <c r="H6" s="18"/>
      <c r="I6" s="242"/>
    </row>
    <row r="7" spans="1:16" ht="15" customHeight="1" x14ac:dyDescent="0.3">
      <c r="A7" s="244" t="s">
        <v>89</v>
      </c>
      <c r="B7" s="235"/>
      <c r="C7" s="235"/>
      <c r="D7" s="235" t="s">
        <v>6</v>
      </c>
      <c r="E7" s="235"/>
      <c r="F7" s="18"/>
      <c r="G7" s="18"/>
      <c r="H7" s="18"/>
      <c r="I7" s="242"/>
      <c r="J7" s="16" t="s">
        <v>155</v>
      </c>
    </row>
    <row r="8" spans="1:16" ht="15" customHeight="1" x14ac:dyDescent="0.3">
      <c r="A8" s="244" t="s">
        <v>89</v>
      </c>
      <c r="B8" s="236" t="s">
        <v>24</v>
      </c>
      <c r="C8" s="236" t="s">
        <v>4</v>
      </c>
      <c r="D8" s="236" t="s">
        <v>5</v>
      </c>
      <c r="E8" s="236" t="s">
        <v>4</v>
      </c>
      <c r="F8" s="18"/>
      <c r="G8" s="18"/>
      <c r="H8" s="18"/>
      <c r="I8" s="242"/>
      <c r="J8" s="74" t="str">
        <f>+B8</f>
        <v>Calendar</v>
      </c>
      <c r="K8" s="15" t="s">
        <v>8</v>
      </c>
      <c r="L8" s="15" t="s">
        <v>25</v>
      </c>
      <c r="M8" s="15"/>
      <c r="N8" s="15"/>
      <c r="O8" s="15"/>
      <c r="P8" s="15"/>
    </row>
    <row r="9" spans="1:16" ht="15" customHeight="1" thickBot="1" x14ac:dyDescent="0.35">
      <c r="A9" s="244" t="s">
        <v>89</v>
      </c>
      <c r="B9" s="236" t="s">
        <v>7</v>
      </c>
      <c r="C9" s="236" t="s">
        <v>25</v>
      </c>
      <c r="D9" s="236" t="s">
        <v>8</v>
      </c>
      <c r="E9" s="236" t="s">
        <v>8</v>
      </c>
      <c r="F9" s="18"/>
      <c r="G9" s="18"/>
      <c r="H9" s="18"/>
      <c r="I9" s="242"/>
      <c r="J9" s="74" t="str">
        <f t="shared" ref="J9:J13" si="0">+B9</f>
        <v>Year</v>
      </c>
      <c r="K9" s="15" t="s">
        <v>212</v>
      </c>
      <c r="L9" s="15" t="s">
        <v>213</v>
      </c>
      <c r="M9" s="15"/>
      <c r="N9" s="15"/>
      <c r="O9" s="15"/>
      <c r="P9" s="15"/>
    </row>
    <row r="10" spans="1:16" ht="15" customHeight="1" thickBot="1" x14ac:dyDescent="0.35">
      <c r="A10" s="244" t="s">
        <v>89</v>
      </c>
      <c r="B10" s="249">
        <v>2007</v>
      </c>
      <c r="C10" s="250">
        <v>2000</v>
      </c>
      <c r="D10" s="250">
        <v>21000</v>
      </c>
      <c r="E10" s="250">
        <v>2100</v>
      </c>
      <c r="F10" s="18"/>
      <c r="G10" s="18"/>
      <c r="H10" s="18"/>
      <c r="I10" s="242"/>
      <c r="J10" s="74">
        <f t="shared" si="0"/>
        <v>2007</v>
      </c>
      <c r="K10" s="96">
        <f>$B$16*D10+$B$15*E10</f>
        <v>13440</v>
      </c>
      <c r="L10" s="97">
        <f>+C10/K10</f>
        <v>0.14880952380952381</v>
      </c>
      <c r="M10" s="15"/>
      <c r="N10" s="15"/>
      <c r="O10" s="15"/>
      <c r="P10" s="15"/>
    </row>
    <row r="11" spans="1:16" ht="15" customHeight="1" thickBot="1" x14ac:dyDescent="0.35">
      <c r="A11" s="244" t="s">
        <v>89</v>
      </c>
      <c r="B11" s="249">
        <v>2008</v>
      </c>
      <c r="C11" s="250">
        <v>2750</v>
      </c>
      <c r="D11" s="250">
        <v>21500</v>
      </c>
      <c r="E11" s="250">
        <v>12650</v>
      </c>
      <c r="F11" s="18"/>
      <c r="G11" s="18"/>
      <c r="H11" s="18"/>
      <c r="I11" s="242"/>
      <c r="J11" s="74">
        <f t="shared" si="0"/>
        <v>2008</v>
      </c>
      <c r="K11" s="96">
        <f t="shared" ref="K11:K13" si="1">$B$16*D11+$B$15*E11</f>
        <v>17960</v>
      </c>
      <c r="L11" s="97">
        <f t="shared" ref="L11:L13" si="2">+C11/K11</f>
        <v>0.15311804008908686</v>
      </c>
      <c r="M11" s="15"/>
      <c r="N11" s="15"/>
      <c r="O11" s="15"/>
      <c r="P11" s="15"/>
    </row>
    <row r="12" spans="1:16" ht="15" customHeight="1" thickBot="1" x14ac:dyDescent="0.35">
      <c r="A12" s="244" t="s">
        <v>89</v>
      </c>
      <c r="B12" s="249">
        <v>2009</v>
      </c>
      <c r="C12" s="250">
        <v>4500</v>
      </c>
      <c r="D12" s="250">
        <v>35000</v>
      </c>
      <c r="E12" s="250">
        <v>22650</v>
      </c>
      <c r="F12" s="18"/>
      <c r="G12" s="18"/>
      <c r="H12" s="18"/>
      <c r="I12" s="242"/>
      <c r="J12" s="74">
        <f t="shared" si="0"/>
        <v>2009</v>
      </c>
      <c r="K12" s="96">
        <f t="shared" si="1"/>
        <v>30060</v>
      </c>
      <c r="L12" s="97">
        <f t="shared" si="2"/>
        <v>0.1497005988023952</v>
      </c>
      <c r="M12" s="15"/>
      <c r="N12" s="15"/>
      <c r="O12" s="15"/>
      <c r="P12" s="15"/>
    </row>
    <row r="13" spans="1:16" ht="15" customHeight="1" thickBot="1" x14ac:dyDescent="0.35">
      <c r="A13" s="244" t="s">
        <v>89</v>
      </c>
      <c r="B13" s="249">
        <v>2010</v>
      </c>
      <c r="C13" s="250">
        <v>5500</v>
      </c>
      <c r="D13" s="250">
        <v>40000</v>
      </c>
      <c r="E13" s="250">
        <v>30100</v>
      </c>
      <c r="F13" s="18"/>
      <c r="G13" s="18"/>
      <c r="H13" s="18"/>
      <c r="I13" s="242"/>
      <c r="J13" s="74">
        <f t="shared" si="0"/>
        <v>2010</v>
      </c>
      <c r="K13" s="96">
        <f t="shared" si="1"/>
        <v>36040</v>
      </c>
      <c r="L13" s="97">
        <f t="shared" si="2"/>
        <v>0.15260821309655939</v>
      </c>
      <c r="M13" s="15"/>
      <c r="N13" s="15"/>
      <c r="O13" s="15"/>
      <c r="P13" s="15"/>
    </row>
    <row r="14" spans="1:16" ht="15" customHeight="1" thickBot="1" x14ac:dyDescent="0.35">
      <c r="A14" s="244" t="s">
        <v>89</v>
      </c>
      <c r="B14" s="23"/>
      <c r="C14" s="22"/>
      <c r="D14" s="22"/>
      <c r="E14" s="18"/>
      <c r="F14" s="18"/>
      <c r="G14" s="18"/>
      <c r="H14" s="18"/>
      <c r="I14" s="242"/>
      <c r="L14" s="31"/>
    </row>
    <row r="15" spans="1:16" ht="15" customHeight="1" thickBot="1" x14ac:dyDescent="0.35">
      <c r="A15" s="244" t="s">
        <v>89</v>
      </c>
      <c r="B15" s="251">
        <v>0.4</v>
      </c>
      <c r="C15" s="19" t="s">
        <v>105</v>
      </c>
      <c r="D15" s="18"/>
      <c r="E15" s="18"/>
      <c r="F15" s="18"/>
      <c r="G15" s="18"/>
      <c r="H15" s="18"/>
      <c r="I15" s="242"/>
      <c r="K15" s="81" t="s">
        <v>203</v>
      </c>
      <c r="L15" s="98">
        <f>AVERAGE(L10:L13)</f>
        <v>0.15105909394939129</v>
      </c>
    </row>
    <row r="16" spans="1:16" ht="15" customHeight="1" thickBot="1" x14ac:dyDescent="0.35">
      <c r="A16" s="244" t="s">
        <v>89</v>
      </c>
      <c r="B16" s="251">
        <v>0.6</v>
      </c>
      <c r="C16" s="19" t="s">
        <v>104</v>
      </c>
      <c r="D16" s="18"/>
      <c r="E16" s="18"/>
      <c r="F16" s="18"/>
      <c r="G16" s="18"/>
      <c r="H16" s="18"/>
      <c r="I16" s="242"/>
      <c r="K16" s="81" t="s">
        <v>251</v>
      </c>
      <c r="L16" s="99">
        <f>+L15*B17</f>
        <v>17749.443539053478</v>
      </c>
    </row>
    <row r="17" spans="1:12" ht="15" customHeight="1" thickBot="1" x14ac:dyDescent="0.35">
      <c r="A17" s="244" t="s">
        <v>89</v>
      </c>
      <c r="B17" s="252">
        <v>117500</v>
      </c>
      <c r="C17" s="19" t="s">
        <v>103</v>
      </c>
      <c r="D17" s="18"/>
      <c r="E17" s="18"/>
      <c r="F17" s="18"/>
      <c r="G17" s="18"/>
      <c r="H17" s="18"/>
      <c r="I17" s="242"/>
      <c r="K17" s="81" t="s">
        <v>217</v>
      </c>
      <c r="L17" s="100">
        <f>+L16-SUM(C10:C13)</f>
        <v>2999.4435390534782</v>
      </c>
    </row>
    <row r="18" spans="1:12" ht="15" customHeight="1" x14ac:dyDescent="0.3">
      <c r="A18" s="244" t="s">
        <v>89</v>
      </c>
      <c r="B18" s="19"/>
      <c r="C18" s="18"/>
      <c r="D18" s="18"/>
      <c r="E18" s="18"/>
      <c r="F18" s="18"/>
      <c r="G18" s="18"/>
      <c r="H18" s="18"/>
      <c r="I18" s="242"/>
    </row>
    <row r="19" spans="1:12" ht="15" customHeight="1" thickBot="1" x14ac:dyDescent="0.35">
      <c r="A19" s="245" t="s">
        <v>89</v>
      </c>
      <c r="B19" s="246" t="s">
        <v>102</v>
      </c>
      <c r="C19" s="247"/>
      <c r="D19" s="247"/>
      <c r="E19" s="247"/>
      <c r="F19" s="247"/>
      <c r="G19" s="247"/>
      <c r="H19" s="247"/>
      <c r="I19" s="248"/>
    </row>
    <row r="20" spans="1:12" ht="15" customHeight="1" x14ac:dyDescent="0.3"/>
    <row r="21" spans="1:12" ht="15" customHeight="1" x14ac:dyDescent="0.3"/>
    <row r="22" spans="1:12" ht="15" customHeight="1" x14ac:dyDescent="0.3"/>
    <row r="23" spans="1:12" ht="15" customHeight="1" x14ac:dyDescent="0.3"/>
    <row r="24" spans="1:12" ht="15" customHeight="1" x14ac:dyDescent="0.3"/>
    <row r="25" spans="1:12" ht="15" customHeight="1" x14ac:dyDescent="0.3"/>
    <row r="26" spans="1:12" ht="15" customHeight="1" x14ac:dyDescent="0.3"/>
    <row r="27" spans="1:12" ht="15" customHeight="1" x14ac:dyDescent="0.3"/>
    <row r="28" spans="1:12" ht="15" customHeight="1" x14ac:dyDescent="0.3"/>
    <row r="29" spans="1:12" ht="15" customHeight="1" x14ac:dyDescent="0.3"/>
    <row r="30" spans="1:12" ht="15" customHeight="1" x14ac:dyDescent="0.3"/>
    <row r="31" spans="1:12" ht="15" customHeight="1" x14ac:dyDescent="0.3"/>
    <row r="32" spans="1:12"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row r="187" ht="15" customHeight="1" x14ac:dyDescent="0.3"/>
    <row r="188" ht="15" customHeight="1" x14ac:dyDescent="0.3"/>
    <row r="189" ht="15" customHeight="1" x14ac:dyDescent="0.3"/>
    <row r="190" ht="15" customHeight="1" x14ac:dyDescent="0.3"/>
    <row r="191" ht="15" customHeight="1" x14ac:dyDescent="0.3"/>
    <row r="192" ht="15" customHeight="1" x14ac:dyDescent="0.3"/>
    <row r="193" ht="15" customHeight="1" x14ac:dyDescent="0.3"/>
    <row r="194" ht="15" customHeight="1" x14ac:dyDescent="0.3"/>
    <row r="195" ht="15" customHeight="1" x14ac:dyDescent="0.3"/>
    <row r="196" ht="15" customHeight="1" x14ac:dyDescent="0.3"/>
    <row r="197" ht="15" customHeight="1" x14ac:dyDescent="0.3"/>
    <row r="198" ht="15" customHeight="1" x14ac:dyDescent="0.3"/>
    <row r="199" ht="15" customHeight="1" x14ac:dyDescent="0.3"/>
    <row r="200" ht="15" customHeight="1" x14ac:dyDescent="0.3"/>
  </sheetData>
  <protectedRanges>
    <protectedRange sqref="B2:C2" name="Range1"/>
  </protectedRanges>
  <conditionalFormatting sqref="B2">
    <cfRule type="cellIs" dxfId="34" priority="1" operator="equal">
      <formula>"Review"</formula>
    </cfRule>
    <cfRule type="cellIs" dxfId="33" priority="2" operator="equal">
      <formula>"Finished"</formula>
    </cfRule>
    <cfRule type="cellIs" dxfId="32" priority="3" operator="equal">
      <formula>"Incomplete"</formula>
    </cfRule>
  </conditionalFormatting>
  <dataValidations count="1">
    <dataValidation type="list" showInputMessage="1" showErrorMessage="1" sqref="B2" xr:uid="{00000000-0002-0000-0B00-000000000000}">
      <formula1>"Incomplete, Finished, Review"</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Z200"/>
  <sheetViews>
    <sheetView showGridLines="0" workbookViewId="0"/>
  </sheetViews>
  <sheetFormatPr defaultColWidth="0" defaultRowHeight="15" customHeight="1" zeroHeight="1" x14ac:dyDescent="0.3"/>
  <cols>
    <col min="1" max="1" width="6.44140625" style="16" customWidth="1"/>
    <col min="2" max="3" width="12.109375" style="16" customWidth="1"/>
    <col min="4" max="5" width="10.109375" style="16" customWidth="1"/>
    <col min="6" max="11" width="9.109375" style="16" customWidth="1"/>
    <col min="12" max="12" width="11.109375" style="16" bestFit="1" customWidth="1"/>
    <col min="13" max="13" width="10.88671875" style="16" bestFit="1" customWidth="1"/>
    <col min="14" max="52" width="9.109375" style="16" customWidth="1"/>
    <col min="53" max="16384" width="9.109375" style="16" hidden="1"/>
  </cols>
  <sheetData>
    <row r="1" spans="1:14" ht="15" customHeight="1" thickBot="1" x14ac:dyDescent="0.35">
      <c r="A1" s="238" t="s">
        <v>97</v>
      </c>
      <c r="B1" s="239"/>
      <c r="C1" s="239"/>
      <c r="D1" s="240"/>
      <c r="E1" s="240"/>
      <c r="F1" s="240"/>
      <c r="G1" s="240"/>
      <c r="H1" s="240"/>
      <c r="I1" s="240"/>
      <c r="J1" s="241"/>
    </row>
    <row r="2" spans="1:14" ht="15" customHeight="1" thickBot="1" x14ac:dyDescent="0.35">
      <c r="A2" s="205">
        <v>28</v>
      </c>
      <c r="B2" s="204" t="s">
        <v>159</v>
      </c>
      <c r="C2" s="18"/>
      <c r="D2" s="18"/>
      <c r="E2" s="18"/>
      <c r="F2" s="18"/>
      <c r="G2" s="18"/>
      <c r="H2" s="18"/>
      <c r="I2" s="18"/>
      <c r="J2" s="242"/>
    </row>
    <row r="3" spans="1:14" ht="15" customHeight="1" x14ac:dyDescent="0.3">
      <c r="A3" s="243" t="s">
        <v>90</v>
      </c>
      <c r="B3" s="18"/>
      <c r="C3" s="18"/>
      <c r="D3" s="18"/>
      <c r="E3" s="18"/>
      <c r="F3" s="18"/>
      <c r="G3" s="18"/>
      <c r="H3" s="18"/>
      <c r="I3" s="18"/>
      <c r="J3" s="242"/>
    </row>
    <row r="4" spans="1:14" ht="15" customHeight="1" x14ac:dyDescent="0.3">
      <c r="A4" s="244">
        <v>1.5</v>
      </c>
      <c r="B4" s="18"/>
      <c r="C4" s="18"/>
      <c r="D4" s="18"/>
      <c r="E4" s="18"/>
      <c r="F4" s="18"/>
      <c r="G4" s="18"/>
      <c r="H4" s="18"/>
      <c r="I4" s="18"/>
      <c r="J4" s="242"/>
    </row>
    <row r="5" spans="1:14" ht="15" customHeight="1" x14ac:dyDescent="0.3">
      <c r="A5" s="244" t="s">
        <v>89</v>
      </c>
      <c r="B5" s="19" t="s">
        <v>100</v>
      </c>
      <c r="C5" s="18"/>
      <c r="D5" s="18"/>
      <c r="E5" s="18"/>
      <c r="F5" s="18"/>
      <c r="G5" s="18"/>
      <c r="H5" s="18"/>
      <c r="I5" s="18"/>
      <c r="J5" s="242"/>
    </row>
    <row r="6" spans="1:14" ht="15" customHeight="1" thickBot="1" x14ac:dyDescent="0.35">
      <c r="A6" s="244" t="s">
        <v>89</v>
      </c>
      <c r="B6" s="27"/>
      <c r="C6" s="20"/>
      <c r="D6" s="20"/>
      <c r="E6" s="20"/>
      <c r="F6" s="20"/>
      <c r="G6" s="18"/>
      <c r="H6" s="18"/>
      <c r="I6" s="18"/>
      <c r="J6" s="242"/>
    </row>
    <row r="7" spans="1:14" ht="15" customHeight="1" x14ac:dyDescent="0.3">
      <c r="A7" s="244" t="s">
        <v>89</v>
      </c>
      <c r="B7" s="235"/>
      <c r="C7" s="235" t="s">
        <v>4</v>
      </c>
      <c r="D7" s="235" t="s">
        <v>4</v>
      </c>
      <c r="E7" s="235" t="s">
        <v>5</v>
      </c>
      <c r="F7" s="20"/>
      <c r="G7" s="18"/>
      <c r="H7" s="18"/>
      <c r="I7" s="18"/>
      <c r="J7" s="242"/>
    </row>
    <row r="8" spans="1:14" ht="15" customHeight="1" x14ac:dyDescent="0.3">
      <c r="A8" s="244" t="s">
        <v>89</v>
      </c>
      <c r="B8" s="236" t="s">
        <v>24</v>
      </c>
      <c r="C8" s="236" t="s">
        <v>25</v>
      </c>
      <c r="D8" s="236" t="s">
        <v>8</v>
      </c>
      <c r="E8" s="236" t="s">
        <v>8</v>
      </c>
      <c r="F8" s="20"/>
      <c r="G8" s="18"/>
      <c r="H8" s="18"/>
      <c r="I8" s="18"/>
      <c r="J8" s="242"/>
      <c r="K8" s="74" t="str">
        <f>+B8</f>
        <v>Calendar</v>
      </c>
      <c r="L8" s="15" t="s">
        <v>225</v>
      </c>
      <c r="M8" s="15" t="s">
        <v>25</v>
      </c>
    </row>
    <row r="9" spans="1:14" ht="15" customHeight="1" thickBot="1" x14ac:dyDescent="0.35">
      <c r="A9" s="244" t="s">
        <v>89</v>
      </c>
      <c r="B9" s="236" t="s">
        <v>7</v>
      </c>
      <c r="C9" s="236" t="s">
        <v>93</v>
      </c>
      <c r="D9" s="236" t="s">
        <v>93</v>
      </c>
      <c r="E9" s="236" t="s">
        <v>93</v>
      </c>
      <c r="F9" s="20"/>
      <c r="G9" s="18"/>
      <c r="H9" s="18"/>
      <c r="I9" s="18"/>
      <c r="J9" s="242"/>
      <c r="K9" s="104" t="str">
        <f t="shared" ref="K9:K12" si="0">+B9</f>
        <v>Year</v>
      </c>
      <c r="L9" s="105" t="s">
        <v>245</v>
      </c>
      <c r="M9" s="105" t="s">
        <v>213</v>
      </c>
    </row>
    <row r="10" spans="1:14" ht="15" customHeight="1" thickBot="1" x14ac:dyDescent="0.35">
      <c r="A10" s="244" t="s">
        <v>89</v>
      </c>
      <c r="B10" s="249">
        <v>2009</v>
      </c>
      <c r="C10" s="250">
        <v>11000</v>
      </c>
      <c r="D10" s="250">
        <v>56000</v>
      </c>
      <c r="E10" s="250">
        <v>125600</v>
      </c>
      <c r="F10" s="20"/>
      <c r="G10" s="18"/>
      <c r="H10" s="18"/>
      <c r="I10" s="18"/>
      <c r="J10" s="242"/>
      <c r="K10" s="74">
        <f t="shared" si="0"/>
        <v>2009</v>
      </c>
      <c r="L10" s="101">
        <f>AVERAGE(D10:E10)</f>
        <v>90800</v>
      </c>
      <c r="M10" s="102">
        <f>+C10/L10</f>
        <v>0.1211453744493392</v>
      </c>
    </row>
    <row r="11" spans="1:14" ht="15" customHeight="1" thickBot="1" x14ac:dyDescent="0.35">
      <c r="A11" s="244" t="s">
        <v>89</v>
      </c>
      <c r="B11" s="249">
        <v>2010</v>
      </c>
      <c r="C11" s="250">
        <v>12000</v>
      </c>
      <c r="D11" s="250">
        <v>85500</v>
      </c>
      <c r="E11" s="250">
        <v>145000</v>
      </c>
      <c r="F11" s="20"/>
      <c r="G11" s="18"/>
      <c r="H11" s="18"/>
      <c r="I11" s="18"/>
      <c r="J11" s="242"/>
      <c r="K11" s="74">
        <f t="shared" si="0"/>
        <v>2010</v>
      </c>
      <c r="L11" s="101">
        <f t="shared" ref="L11:L12" si="1">AVERAGE(D11:E11)</f>
        <v>115250</v>
      </c>
      <c r="M11" s="102">
        <f t="shared" ref="M11:M12" si="2">+C11/L11</f>
        <v>0.10412147505422993</v>
      </c>
    </row>
    <row r="12" spans="1:14" ht="15" customHeight="1" thickBot="1" x14ac:dyDescent="0.35">
      <c r="A12" s="244" t="s">
        <v>89</v>
      </c>
      <c r="B12" s="249">
        <v>2011</v>
      </c>
      <c r="C12" s="250">
        <v>14000</v>
      </c>
      <c r="D12" s="250">
        <v>102000</v>
      </c>
      <c r="E12" s="250">
        <v>162500</v>
      </c>
      <c r="F12" s="20"/>
      <c r="G12" s="18"/>
      <c r="H12" s="18"/>
      <c r="I12" s="18"/>
      <c r="J12" s="242"/>
      <c r="K12" s="74">
        <f t="shared" si="0"/>
        <v>2011</v>
      </c>
      <c r="L12" s="101">
        <f t="shared" si="1"/>
        <v>132250</v>
      </c>
      <c r="M12" s="102">
        <f t="shared" si="2"/>
        <v>0.10586011342155009</v>
      </c>
    </row>
    <row r="13" spans="1:14" ht="15" customHeight="1" thickBot="1" x14ac:dyDescent="0.35">
      <c r="A13" s="244" t="s">
        <v>89</v>
      </c>
      <c r="B13" s="18"/>
      <c r="C13" s="23"/>
      <c r="D13" s="22"/>
      <c r="E13" s="19"/>
      <c r="F13" s="18"/>
      <c r="G13" s="18"/>
      <c r="H13" s="18"/>
      <c r="I13" s="18"/>
      <c r="J13" s="242"/>
      <c r="M13" s="15"/>
    </row>
    <row r="14" spans="1:14" ht="15" customHeight="1" thickBot="1" x14ac:dyDescent="0.35">
      <c r="A14" s="244" t="s">
        <v>89</v>
      </c>
      <c r="B14" s="252">
        <v>150000</v>
      </c>
      <c r="C14" s="19" t="s">
        <v>108</v>
      </c>
      <c r="D14" s="18"/>
      <c r="E14" s="18"/>
      <c r="F14" s="18"/>
      <c r="G14" s="18"/>
      <c r="H14" s="18"/>
      <c r="I14" s="18"/>
      <c r="J14" s="242"/>
      <c r="L14" s="16" t="s">
        <v>203</v>
      </c>
      <c r="M14" s="85">
        <f>AVERAGE(M10:M12)</f>
        <v>0.11037565430837308</v>
      </c>
      <c r="N14" s="92"/>
    </row>
    <row r="15" spans="1:14" ht="15" customHeight="1" thickBot="1" x14ac:dyDescent="0.35">
      <c r="A15" s="244" t="s">
        <v>89</v>
      </c>
      <c r="B15" s="252">
        <v>50000</v>
      </c>
      <c r="C15" s="19" t="s">
        <v>107</v>
      </c>
      <c r="D15" s="18"/>
      <c r="E15" s="18"/>
      <c r="F15" s="18"/>
      <c r="G15" s="18"/>
      <c r="H15" s="18"/>
      <c r="I15" s="18"/>
      <c r="J15" s="242"/>
      <c r="L15" s="81" t="s">
        <v>217</v>
      </c>
      <c r="M15" s="103">
        <f>+M14*(0.5*B14+B15)</f>
        <v>13796.956788546635</v>
      </c>
    </row>
    <row r="16" spans="1:14" ht="15" customHeight="1" x14ac:dyDescent="0.3">
      <c r="A16" s="244" t="s">
        <v>89</v>
      </c>
      <c r="B16" s="19"/>
      <c r="C16" s="18"/>
      <c r="D16" s="18"/>
      <c r="E16" s="18"/>
      <c r="F16" s="18"/>
      <c r="G16" s="18"/>
      <c r="H16" s="18"/>
      <c r="I16" s="18"/>
      <c r="J16" s="242"/>
      <c r="M16" s="15"/>
    </row>
    <row r="17" spans="1:10" ht="15" customHeight="1" thickBot="1" x14ac:dyDescent="0.35">
      <c r="A17" s="245" t="s">
        <v>89</v>
      </c>
      <c r="B17" s="246" t="s">
        <v>106</v>
      </c>
      <c r="C17" s="247"/>
      <c r="D17" s="247"/>
      <c r="E17" s="247"/>
      <c r="F17" s="247"/>
      <c r="G17" s="247"/>
      <c r="H17" s="247"/>
      <c r="I17" s="247"/>
      <c r="J17" s="248"/>
    </row>
    <row r="18" spans="1:10" ht="15" customHeight="1" x14ac:dyDescent="0.3"/>
    <row r="19" spans="1:10" ht="15" customHeight="1" x14ac:dyDescent="0.3"/>
    <row r="20" spans="1:10" ht="15" customHeight="1" x14ac:dyDescent="0.3"/>
    <row r="21" spans="1:10" ht="15" customHeight="1" x14ac:dyDescent="0.3"/>
    <row r="22" spans="1:10" ht="15" customHeight="1" x14ac:dyDescent="0.3"/>
    <row r="23" spans="1:10" ht="15" customHeight="1" x14ac:dyDescent="0.3"/>
    <row r="24" spans="1:10" ht="15" customHeight="1" x14ac:dyDescent="0.3"/>
    <row r="25" spans="1:10" ht="15" customHeight="1" x14ac:dyDescent="0.3"/>
    <row r="26" spans="1:10" ht="15" customHeight="1" x14ac:dyDescent="0.3"/>
    <row r="27" spans="1:10" ht="15" customHeight="1" x14ac:dyDescent="0.3"/>
    <row r="28" spans="1:10" ht="15" customHeight="1" x14ac:dyDescent="0.3"/>
    <row r="29" spans="1:10" ht="15" customHeight="1" x14ac:dyDescent="0.3"/>
    <row r="30" spans="1:10" ht="15" customHeight="1" x14ac:dyDescent="0.3"/>
    <row r="31" spans="1:10" ht="15" customHeight="1" x14ac:dyDescent="0.3"/>
    <row r="32" spans="1:10"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row r="187" ht="15" customHeight="1" x14ac:dyDescent="0.3"/>
    <row r="188" ht="15" customHeight="1" x14ac:dyDescent="0.3"/>
    <row r="189" ht="15" customHeight="1" x14ac:dyDescent="0.3"/>
    <row r="190" ht="15" customHeight="1" x14ac:dyDescent="0.3"/>
    <row r="191" ht="15" customHeight="1" x14ac:dyDescent="0.3"/>
    <row r="192" ht="15" customHeight="1" x14ac:dyDescent="0.3"/>
    <row r="193" ht="15" customHeight="1" x14ac:dyDescent="0.3"/>
    <row r="194" ht="15" customHeight="1" x14ac:dyDescent="0.3"/>
    <row r="195" ht="15" customHeight="1" x14ac:dyDescent="0.3"/>
    <row r="196" ht="15" customHeight="1" x14ac:dyDescent="0.3"/>
    <row r="197" ht="15" customHeight="1" x14ac:dyDescent="0.3"/>
    <row r="198" ht="15" customHeight="1" x14ac:dyDescent="0.3"/>
    <row r="199" ht="15" customHeight="1" x14ac:dyDescent="0.3"/>
    <row r="200" ht="15" customHeight="1" x14ac:dyDescent="0.3"/>
  </sheetData>
  <protectedRanges>
    <protectedRange sqref="B2:C2" name="Range1"/>
  </protectedRanges>
  <conditionalFormatting sqref="B2">
    <cfRule type="cellIs" dxfId="31" priority="1" operator="equal">
      <formula>"Review"</formula>
    </cfRule>
    <cfRule type="cellIs" dxfId="30" priority="2" operator="equal">
      <formula>"Finished"</formula>
    </cfRule>
    <cfRule type="cellIs" dxfId="29" priority="3" operator="equal">
      <formula>"Incomplete"</formula>
    </cfRule>
  </conditionalFormatting>
  <dataValidations count="1">
    <dataValidation type="list" showInputMessage="1" showErrorMessage="1" sqref="B2" xr:uid="{00000000-0002-0000-0C00-000000000000}">
      <formula1>"Incomplete, Finished, Review"</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Z200"/>
  <sheetViews>
    <sheetView showGridLines="0" workbookViewId="0"/>
  </sheetViews>
  <sheetFormatPr defaultColWidth="0" defaultRowHeight="15" customHeight="1" zeroHeight="1" x14ac:dyDescent="0.3"/>
  <cols>
    <col min="1" max="1" width="6.44140625" style="16" customWidth="1"/>
    <col min="2" max="2" width="11.109375" style="16" customWidth="1"/>
    <col min="3" max="6" width="13.44140625" style="16" customWidth="1"/>
    <col min="7" max="9" width="9.109375" style="16" customWidth="1"/>
    <col min="10" max="12" width="10.6640625" style="16" customWidth="1"/>
    <col min="13" max="52" width="9.109375" style="16" customWidth="1"/>
    <col min="53" max="16384" width="9.109375" style="16" hidden="1"/>
  </cols>
  <sheetData>
    <row r="1" spans="1:16" ht="15" customHeight="1" thickBot="1" x14ac:dyDescent="0.35">
      <c r="A1" s="238" t="s">
        <v>98</v>
      </c>
      <c r="B1" s="239"/>
      <c r="C1" s="239"/>
      <c r="D1" s="240"/>
      <c r="E1" s="240"/>
      <c r="F1" s="240"/>
      <c r="G1" s="240"/>
      <c r="H1" s="241"/>
    </row>
    <row r="2" spans="1:16" ht="15" customHeight="1" thickBot="1" x14ac:dyDescent="0.35">
      <c r="A2" s="205">
        <v>25</v>
      </c>
      <c r="B2" s="204" t="s">
        <v>159</v>
      </c>
      <c r="C2" s="18"/>
      <c r="D2" s="18"/>
      <c r="E2" s="18"/>
      <c r="F2" s="18"/>
      <c r="G2" s="18"/>
      <c r="H2" s="242"/>
    </row>
    <row r="3" spans="1:16" ht="15" customHeight="1" x14ac:dyDescent="0.3">
      <c r="A3" s="243" t="s">
        <v>90</v>
      </c>
      <c r="B3" s="18"/>
      <c r="C3" s="18"/>
      <c r="D3" s="18"/>
      <c r="E3" s="18"/>
      <c r="F3" s="18"/>
      <c r="G3" s="18"/>
      <c r="H3" s="242"/>
    </row>
    <row r="4" spans="1:16" ht="15" customHeight="1" x14ac:dyDescent="0.3">
      <c r="A4" s="244">
        <v>2.25</v>
      </c>
      <c r="B4" s="18"/>
      <c r="C4" s="18"/>
      <c r="D4" s="18"/>
      <c r="E4" s="18"/>
      <c r="F4" s="18"/>
      <c r="G4" s="18"/>
      <c r="H4" s="242"/>
    </row>
    <row r="5" spans="1:16" ht="15" customHeight="1" x14ac:dyDescent="0.3">
      <c r="A5" s="244" t="s">
        <v>89</v>
      </c>
      <c r="B5" s="19" t="s">
        <v>116</v>
      </c>
      <c r="C5" s="18"/>
      <c r="D5" s="18"/>
      <c r="E5" s="18"/>
      <c r="F5" s="18"/>
      <c r="G5" s="18"/>
      <c r="H5" s="242"/>
    </row>
    <row r="6" spans="1:16" ht="15" customHeight="1" thickBot="1" x14ac:dyDescent="0.35">
      <c r="A6" s="244" t="s">
        <v>89</v>
      </c>
      <c r="B6" s="18"/>
      <c r="C6" s="18"/>
      <c r="D6" s="18"/>
      <c r="E6" s="18"/>
      <c r="F6" s="18"/>
      <c r="G6" s="18"/>
      <c r="H6" s="242"/>
      <c r="I6" s="16" t="s">
        <v>155</v>
      </c>
    </row>
    <row r="7" spans="1:16" ht="15" customHeight="1" x14ac:dyDescent="0.3">
      <c r="A7" s="244" t="s">
        <v>89</v>
      </c>
      <c r="B7" s="235"/>
      <c r="C7" s="235"/>
      <c r="D7" s="235"/>
      <c r="E7" s="253" t="s">
        <v>115</v>
      </c>
      <c r="F7" s="253" t="s">
        <v>115</v>
      </c>
      <c r="G7" s="18"/>
      <c r="H7" s="242"/>
      <c r="J7" s="92" t="s">
        <v>244</v>
      </c>
    </row>
    <row r="8" spans="1:16" ht="15" customHeight="1" x14ac:dyDescent="0.3">
      <c r="A8" s="244" t="s">
        <v>89</v>
      </c>
      <c r="B8" s="236" t="s">
        <v>24</v>
      </c>
      <c r="C8" s="236" t="s">
        <v>4</v>
      </c>
      <c r="D8" s="236" t="s">
        <v>4</v>
      </c>
      <c r="E8" s="236" t="s">
        <v>101</v>
      </c>
      <c r="F8" s="236" t="s">
        <v>101</v>
      </c>
      <c r="G8" s="18"/>
      <c r="H8" s="242"/>
      <c r="K8" s="16" t="s">
        <v>225</v>
      </c>
    </row>
    <row r="9" spans="1:16" ht="15" customHeight="1" thickBot="1" x14ac:dyDescent="0.35">
      <c r="A9" s="244" t="s">
        <v>89</v>
      </c>
      <c r="B9" s="237" t="s">
        <v>7</v>
      </c>
      <c r="C9" s="237" t="s">
        <v>25</v>
      </c>
      <c r="D9" s="237" t="s">
        <v>8</v>
      </c>
      <c r="E9" s="237" t="s">
        <v>94</v>
      </c>
      <c r="F9" s="237" t="s">
        <v>114</v>
      </c>
      <c r="G9" s="18"/>
      <c r="H9" s="242"/>
      <c r="I9" s="15" t="s">
        <v>235</v>
      </c>
      <c r="J9" s="15" t="s">
        <v>5</v>
      </c>
      <c r="K9" s="16" t="s">
        <v>245</v>
      </c>
      <c r="L9" s="15" t="s">
        <v>227</v>
      </c>
      <c r="M9" s="15"/>
      <c r="N9" s="15"/>
      <c r="O9" s="15"/>
      <c r="P9" s="15"/>
    </row>
    <row r="10" spans="1:16" ht="15" customHeight="1" thickBot="1" x14ac:dyDescent="0.35">
      <c r="A10" s="244" t="s">
        <v>89</v>
      </c>
      <c r="B10" s="249">
        <v>2009</v>
      </c>
      <c r="C10" s="254">
        <v>409</v>
      </c>
      <c r="D10" s="250">
        <v>3625</v>
      </c>
      <c r="E10" s="250">
        <v>7575</v>
      </c>
      <c r="F10" s="250">
        <v>6250</v>
      </c>
      <c r="G10" s="18"/>
      <c r="H10" s="242"/>
      <c r="I10" s="87">
        <f>+B10</f>
        <v>2009</v>
      </c>
      <c r="J10" s="75"/>
      <c r="L10" s="15"/>
      <c r="M10" s="15"/>
      <c r="N10" s="15"/>
      <c r="O10" s="15"/>
      <c r="P10" s="15"/>
    </row>
    <row r="11" spans="1:16" ht="15" customHeight="1" thickBot="1" x14ac:dyDescent="0.35">
      <c r="A11" s="244" t="s">
        <v>89</v>
      </c>
      <c r="B11" s="249">
        <v>2010</v>
      </c>
      <c r="C11" s="254">
        <v>476</v>
      </c>
      <c r="D11" s="250">
        <v>5875</v>
      </c>
      <c r="E11" s="250">
        <v>10450</v>
      </c>
      <c r="F11" s="250">
        <v>7500</v>
      </c>
      <c r="G11" s="18"/>
      <c r="H11" s="242"/>
      <c r="I11" s="87">
        <f t="shared" ref="I11:I13" si="0">+B11</f>
        <v>2010</v>
      </c>
      <c r="J11" s="75">
        <f>D11+(E11-E10)+(F11-F10)</f>
        <v>10000</v>
      </c>
      <c r="K11" s="93">
        <f>AVERAGE(D11,J11)</f>
        <v>7937.5</v>
      </c>
      <c r="L11" s="76">
        <f>C11/K11</f>
        <v>5.9968503937007873E-2</v>
      </c>
      <c r="M11" s="15"/>
      <c r="N11" s="15"/>
      <c r="O11" s="15"/>
      <c r="P11" s="15"/>
    </row>
    <row r="12" spans="1:16" ht="15" customHeight="1" thickBot="1" x14ac:dyDescent="0.35">
      <c r="A12" s="244" t="s">
        <v>89</v>
      </c>
      <c r="B12" s="249">
        <v>2011</v>
      </c>
      <c r="C12" s="254">
        <v>614</v>
      </c>
      <c r="D12" s="250">
        <v>7950</v>
      </c>
      <c r="E12" s="250">
        <v>13750</v>
      </c>
      <c r="F12" s="250">
        <v>8750</v>
      </c>
      <c r="G12" s="18"/>
      <c r="H12" s="242"/>
      <c r="I12" s="87">
        <f t="shared" si="0"/>
        <v>2011</v>
      </c>
      <c r="J12" s="75">
        <f t="shared" ref="J12:J13" si="1">D12+(E12-E11)+(F12-F11)</f>
        <v>12500</v>
      </c>
      <c r="K12" s="93">
        <f t="shared" ref="K12:K13" si="2">AVERAGE(D12,J12)</f>
        <v>10225</v>
      </c>
      <c r="L12" s="76">
        <f t="shared" ref="L12:L13" si="3">C12/K12</f>
        <v>6.004889975550122E-2</v>
      </c>
      <c r="M12" s="15"/>
      <c r="N12" s="15"/>
      <c r="O12" s="15"/>
      <c r="P12" s="15"/>
    </row>
    <row r="13" spans="1:16" ht="15" customHeight="1" thickBot="1" x14ac:dyDescent="0.35">
      <c r="A13" s="244" t="s">
        <v>89</v>
      </c>
      <c r="B13" s="249">
        <v>2012</v>
      </c>
      <c r="C13" s="254">
        <v>761</v>
      </c>
      <c r="D13" s="250">
        <v>10375</v>
      </c>
      <c r="E13" s="250">
        <v>16500</v>
      </c>
      <c r="F13" s="250">
        <v>10625</v>
      </c>
      <c r="G13" s="18"/>
      <c r="H13" s="242"/>
      <c r="I13" s="87">
        <f t="shared" si="0"/>
        <v>2012</v>
      </c>
      <c r="J13" s="75">
        <f t="shared" si="1"/>
        <v>15000</v>
      </c>
      <c r="K13" s="93">
        <f t="shared" si="2"/>
        <v>12687.5</v>
      </c>
      <c r="L13" s="76">
        <f t="shared" si="3"/>
        <v>5.9980295566502466E-2</v>
      </c>
      <c r="M13" s="15"/>
      <c r="N13" s="15"/>
      <c r="O13" s="15"/>
      <c r="P13" s="15"/>
    </row>
    <row r="14" spans="1:16" ht="15" customHeight="1" x14ac:dyDescent="0.3">
      <c r="A14" s="244" t="s">
        <v>89</v>
      </c>
      <c r="B14" s="23"/>
      <c r="C14" s="25"/>
      <c r="D14" s="22"/>
      <c r="E14" s="22"/>
      <c r="F14" s="22"/>
      <c r="G14" s="18"/>
      <c r="H14" s="242"/>
    </row>
    <row r="15" spans="1:16" ht="15" customHeight="1" x14ac:dyDescent="0.3">
      <c r="A15" s="244" t="s">
        <v>89</v>
      </c>
      <c r="B15" s="19" t="s">
        <v>113</v>
      </c>
      <c r="C15" s="18"/>
      <c r="D15" s="18"/>
      <c r="E15" s="18"/>
      <c r="F15" s="18"/>
      <c r="G15" s="18"/>
      <c r="H15" s="242"/>
      <c r="K15" s="81" t="s">
        <v>203</v>
      </c>
      <c r="L15" s="78">
        <f>AVERAGE(L11:L13)</f>
        <v>5.9999233086337193E-2</v>
      </c>
    </row>
    <row r="16" spans="1:16" ht="15" customHeight="1" x14ac:dyDescent="0.3">
      <c r="A16" s="244" t="s">
        <v>89</v>
      </c>
      <c r="B16" s="18"/>
      <c r="C16" s="18"/>
      <c r="D16" s="18"/>
      <c r="E16" s="18"/>
      <c r="F16" s="18"/>
      <c r="G16" s="18"/>
      <c r="H16" s="242"/>
      <c r="K16" s="81" t="s">
        <v>217</v>
      </c>
      <c r="L16" s="94">
        <f>+L15*(0.5*E13+F13)</f>
        <v>1132.4855245046144</v>
      </c>
    </row>
    <row r="17" spans="1:9" ht="15" customHeight="1" x14ac:dyDescent="0.3">
      <c r="A17" s="244">
        <v>1.5</v>
      </c>
      <c r="B17" s="19" t="s">
        <v>0</v>
      </c>
      <c r="C17" s="18"/>
      <c r="D17" s="18"/>
      <c r="E17" s="18"/>
      <c r="F17" s="18"/>
      <c r="G17" s="18"/>
      <c r="H17" s="242"/>
    </row>
    <row r="18" spans="1:9" ht="15" customHeight="1" x14ac:dyDescent="0.3">
      <c r="A18" s="244" t="s">
        <v>89</v>
      </c>
      <c r="B18" s="19" t="s">
        <v>112</v>
      </c>
      <c r="C18" s="18"/>
      <c r="D18" s="18"/>
      <c r="E18" s="18"/>
      <c r="F18" s="18"/>
      <c r="G18" s="18"/>
      <c r="H18" s="242"/>
      <c r="I18" s="16" t="s">
        <v>156</v>
      </c>
    </row>
    <row r="19" spans="1:9" ht="15" customHeight="1" x14ac:dyDescent="0.3">
      <c r="A19" s="244" t="s">
        <v>89</v>
      </c>
      <c r="B19" s="19"/>
      <c r="C19" s="18"/>
      <c r="D19" s="18"/>
      <c r="E19" s="18"/>
      <c r="F19" s="18"/>
      <c r="G19" s="18"/>
      <c r="H19" s="242"/>
      <c r="I19" s="16" t="s">
        <v>247</v>
      </c>
    </row>
    <row r="20" spans="1:9" ht="15" customHeight="1" x14ac:dyDescent="0.3">
      <c r="A20" s="244">
        <v>0.5</v>
      </c>
      <c r="B20" s="19" t="s">
        <v>1</v>
      </c>
      <c r="C20" s="18"/>
      <c r="D20" s="18"/>
      <c r="E20" s="18"/>
      <c r="F20" s="18"/>
      <c r="G20" s="18"/>
      <c r="H20" s="242"/>
      <c r="I20" s="16" t="s">
        <v>246</v>
      </c>
    </row>
    <row r="21" spans="1:9" ht="15" customHeight="1" x14ac:dyDescent="0.3">
      <c r="A21" s="244" t="s">
        <v>89</v>
      </c>
      <c r="B21" s="19" t="s">
        <v>111</v>
      </c>
      <c r="C21" s="18"/>
      <c r="D21" s="18"/>
      <c r="E21" s="18"/>
      <c r="F21" s="18"/>
      <c r="G21" s="18"/>
      <c r="H21" s="242"/>
    </row>
    <row r="22" spans="1:9" ht="15" customHeight="1" x14ac:dyDescent="0.3">
      <c r="A22" s="244" t="s">
        <v>89</v>
      </c>
      <c r="B22" s="19"/>
      <c r="C22" s="18"/>
      <c r="D22" s="18"/>
      <c r="E22" s="18"/>
      <c r="F22" s="18"/>
      <c r="G22" s="18"/>
      <c r="H22" s="242"/>
      <c r="I22" s="16" t="s">
        <v>157</v>
      </c>
    </row>
    <row r="23" spans="1:9" ht="15" customHeight="1" x14ac:dyDescent="0.3">
      <c r="A23" s="244">
        <v>0.25</v>
      </c>
      <c r="B23" s="19" t="s">
        <v>9</v>
      </c>
      <c r="C23" s="18"/>
      <c r="D23" s="18"/>
      <c r="E23" s="18"/>
      <c r="F23" s="18"/>
      <c r="G23" s="18"/>
      <c r="H23" s="242"/>
      <c r="I23" s="16" t="s">
        <v>248</v>
      </c>
    </row>
    <row r="24" spans="1:9" ht="15" customHeight="1" x14ac:dyDescent="0.3">
      <c r="A24" s="244" t="s">
        <v>89</v>
      </c>
      <c r="B24" s="19" t="s">
        <v>110</v>
      </c>
      <c r="C24" s="18"/>
      <c r="D24" s="18"/>
      <c r="E24" s="18"/>
      <c r="F24" s="18"/>
      <c r="G24" s="18"/>
      <c r="H24" s="242"/>
      <c r="I24" s="95" t="s">
        <v>249</v>
      </c>
    </row>
    <row r="25" spans="1:9" ht="15" customHeight="1" thickBot="1" x14ac:dyDescent="0.35">
      <c r="A25" s="245" t="s">
        <v>89</v>
      </c>
      <c r="B25" s="246" t="s">
        <v>109</v>
      </c>
      <c r="C25" s="247"/>
      <c r="D25" s="247"/>
      <c r="E25" s="247"/>
      <c r="F25" s="247"/>
      <c r="G25" s="247"/>
      <c r="H25" s="248"/>
      <c r="I25" s="16" t="s">
        <v>250</v>
      </c>
    </row>
    <row r="26" spans="1:9" ht="15" customHeight="1" x14ac:dyDescent="0.3"/>
    <row r="27" spans="1:9" ht="15" customHeight="1" x14ac:dyDescent="0.3"/>
    <row r="28" spans="1:9" ht="15" customHeight="1" x14ac:dyDescent="0.3"/>
    <row r="29" spans="1:9" ht="15" customHeight="1" x14ac:dyDescent="0.3"/>
    <row r="30" spans="1:9" ht="15" customHeight="1" x14ac:dyDescent="0.3"/>
    <row r="31" spans="1:9" ht="15" customHeight="1" x14ac:dyDescent="0.3"/>
    <row r="32" spans="1:9"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row r="187" ht="15" customHeight="1" x14ac:dyDescent="0.3"/>
    <row r="188" ht="15" customHeight="1" x14ac:dyDescent="0.3"/>
    <row r="189" ht="15" customHeight="1" x14ac:dyDescent="0.3"/>
    <row r="190" ht="15" customHeight="1" x14ac:dyDescent="0.3"/>
    <row r="191" ht="15" customHeight="1" x14ac:dyDescent="0.3"/>
    <row r="192" ht="15" customHeight="1" x14ac:dyDescent="0.3"/>
    <row r="193" ht="15" customHeight="1" x14ac:dyDescent="0.3"/>
    <row r="194" ht="15" customHeight="1" x14ac:dyDescent="0.3"/>
    <row r="195" ht="15" customHeight="1" x14ac:dyDescent="0.3"/>
    <row r="196" ht="15" customHeight="1" x14ac:dyDescent="0.3"/>
    <row r="197" ht="15" customHeight="1" x14ac:dyDescent="0.3"/>
    <row r="198" ht="15" customHeight="1" x14ac:dyDescent="0.3"/>
    <row r="199" ht="15" customHeight="1" x14ac:dyDescent="0.3"/>
    <row r="200" ht="15" customHeight="1" x14ac:dyDescent="0.3"/>
  </sheetData>
  <protectedRanges>
    <protectedRange sqref="B2:C2" name="Range1"/>
  </protectedRanges>
  <conditionalFormatting sqref="B2">
    <cfRule type="cellIs" dxfId="28" priority="1" operator="equal">
      <formula>"Review"</formula>
    </cfRule>
    <cfRule type="cellIs" dxfId="27" priority="2" operator="equal">
      <formula>"Finished"</formula>
    </cfRule>
    <cfRule type="cellIs" dxfId="26" priority="3" operator="equal">
      <formula>"Incomplete"</formula>
    </cfRule>
  </conditionalFormatting>
  <dataValidations count="1">
    <dataValidation type="list" showInputMessage="1" showErrorMessage="1" sqref="B2" xr:uid="{00000000-0002-0000-0D00-000000000000}">
      <formula1>"Incomplete, Finished, Review"</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Z200"/>
  <sheetViews>
    <sheetView showGridLines="0" workbookViewId="0"/>
  </sheetViews>
  <sheetFormatPr defaultColWidth="0" defaultRowHeight="15" customHeight="1" zeroHeight="1" x14ac:dyDescent="0.3"/>
  <cols>
    <col min="1" max="1" width="6.44140625" style="16" customWidth="1"/>
    <col min="2" max="2" width="11.33203125" style="16" customWidth="1"/>
    <col min="3" max="52" width="9.109375" style="16" customWidth="1"/>
    <col min="53" max="16384" width="9.109375" style="16" hidden="1"/>
  </cols>
  <sheetData>
    <row r="1" spans="1:12" ht="15" customHeight="1" thickBot="1" x14ac:dyDescent="0.35">
      <c r="A1" s="238" t="s">
        <v>95</v>
      </c>
      <c r="B1" s="239"/>
      <c r="C1" s="239"/>
      <c r="D1" s="240"/>
      <c r="E1" s="240"/>
      <c r="F1" s="240"/>
      <c r="G1" s="240"/>
      <c r="H1" s="240"/>
      <c r="I1" s="240"/>
      <c r="J1" s="240"/>
      <c r="K1" s="240"/>
      <c r="L1" s="241"/>
    </row>
    <row r="2" spans="1:12" ht="15" customHeight="1" thickBot="1" x14ac:dyDescent="0.35">
      <c r="A2" s="205">
        <v>19</v>
      </c>
      <c r="B2" s="204" t="s">
        <v>159</v>
      </c>
      <c r="C2" s="18"/>
      <c r="D2" s="18"/>
      <c r="E2" s="18"/>
      <c r="F2" s="18"/>
      <c r="G2" s="18"/>
      <c r="H2" s="18"/>
      <c r="I2" s="18"/>
      <c r="J2" s="18"/>
      <c r="K2" s="18"/>
      <c r="L2" s="242"/>
    </row>
    <row r="3" spans="1:12" ht="15" customHeight="1" x14ac:dyDescent="0.3">
      <c r="A3" s="243" t="s">
        <v>90</v>
      </c>
      <c r="B3" s="18"/>
      <c r="C3" s="18"/>
      <c r="D3" s="18"/>
      <c r="E3" s="18"/>
      <c r="F3" s="18"/>
      <c r="G3" s="18"/>
      <c r="H3" s="18"/>
      <c r="I3" s="18"/>
      <c r="J3" s="18"/>
      <c r="K3" s="18"/>
      <c r="L3" s="242"/>
    </row>
    <row r="4" spans="1:12" ht="15" customHeight="1" x14ac:dyDescent="0.3">
      <c r="A4" s="244">
        <v>2</v>
      </c>
      <c r="B4" s="18"/>
      <c r="C4" s="18"/>
      <c r="D4" s="18"/>
      <c r="E4" s="18"/>
      <c r="F4" s="18"/>
      <c r="G4" s="18"/>
      <c r="H4" s="18"/>
      <c r="I4" s="18"/>
      <c r="J4" s="18"/>
      <c r="K4" s="18"/>
      <c r="L4" s="242"/>
    </row>
    <row r="5" spans="1:12" ht="15" customHeight="1" x14ac:dyDescent="0.3">
      <c r="A5" s="244" t="s">
        <v>89</v>
      </c>
      <c r="B5" s="19" t="s">
        <v>126</v>
      </c>
      <c r="C5" s="18"/>
      <c r="D5" s="18"/>
      <c r="E5" s="18"/>
      <c r="F5" s="18"/>
      <c r="G5" s="18"/>
      <c r="H5" s="18"/>
      <c r="I5" s="18"/>
      <c r="J5" s="18"/>
      <c r="K5" s="18"/>
      <c r="L5" s="242"/>
    </row>
    <row r="6" spans="1:12" ht="15" customHeight="1" x14ac:dyDescent="0.3">
      <c r="A6" s="244" t="s">
        <v>89</v>
      </c>
      <c r="B6" s="19" t="s">
        <v>125</v>
      </c>
      <c r="C6" s="18"/>
      <c r="D6" s="18"/>
      <c r="E6" s="18"/>
      <c r="F6" s="18"/>
      <c r="G6" s="18"/>
      <c r="H6" s="18"/>
      <c r="I6" s="18"/>
      <c r="J6" s="18"/>
      <c r="K6" s="18"/>
      <c r="L6" s="242"/>
    </row>
    <row r="7" spans="1:12" ht="15" customHeight="1" x14ac:dyDescent="0.3">
      <c r="A7" s="244" t="s">
        <v>89</v>
      </c>
      <c r="B7" s="19" t="s">
        <v>124</v>
      </c>
      <c r="C7" s="18"/>
      <c r="D7" s="18"/>
      <c r="E7" s="18"/>
      <c r="F7" s="18"/>
      <c r="G7" s="18"/>
      <c r="H7" s="18"/>
      <c r="I7" s="18"/>
      <c r="J7" s="18"/>
      <c r="K7" s="18"/>
      <c r="L7" s="242"/>
    </row>
    <row r="8" spans="1:12" ht="15" customHeight="1" x14ac:dyDescent="0.3">
      <c r="A8" s="244" t="s">
        <v>89</v>
      </c>
      <c r="B8" s="19" t="s">
        <v>123</v>
      </c>
      <c r="C8" s="18"/>
      <c r="D8" s="18"/>
      <c r="E8" s="18"/>
      <c r="F8" s="18"/>
      <c r="G8" s="18"/>
      <c r="H8" s="18"/>
      <c r="I8" s="18"/>
      <c r="J8" s="18"/>
      <c r="K8" s="18"/>
      <c r="L8" s="242"/>
    </row>
    <row r="9" spans="1:12" ht="15" customHeight="1" x14ac:dyDescent="0.3">
      <c r="A9" s="244" t="s">
        <v>89</v>
      </c>
      <c r="B9" s="19"/>
      <c r="C9" s="18"/>
      <c r="D9" s="18"/>
      <c r="E9" s="18"/>
      <c r="F9" s="18"/>
      <c r="G9" s="18"/>
      <c r="H9" s="18"/>
      <c r="I9" s="18"/>
      <c r="J9" s="18"/>
      <c r="K9" s="18"/>
      <c r="L9" s="242"/>
    </row>
    <row r="10" spans="1:12" ht="15" customHeight="1" x14ac:dyDescent="0.3">
      <c r="A10" s="244" t="s">
        <v>89</v>
      </c>
      <c r="B10" s="19" t="s">
        <v>122</v>
      </c>
      <c r="C10" s="18"/>
      <c r="D10" s="18"/>
      <c r="E10" s="18"/>
      <c r="F10" s="18"/>
      <c r="G10" s="18"/>
      <c r="H10" s="18"/>
      <c r="I10" s="18"/>
      <c r="J10" s="18"/>
      <c r="K10" s="18"/>
      <c r="L10" s="242"/>
    </row>
    <row r="11" spans="1:12" ht="15" customHeight="1" x14ac:dyDescent="0.3">
      <c r="A11" s="244" t="s">
        <v>89</v>
      </c>
      <c r="B11" s="19" t="s">
        <v>121</v>
      </c>
      <c r="C11" s="18"/>
      <c r="D11" s="18"/>
      <c r="E11" s="18"/>
      <c r="F11" s="18"/>
      <c r="G11" s="18"/>
      <c r="H11" s="18"/>
      <c r="I11" s="18"/>
      <c r="J11" s="18"/>
      <c r="K11" s="18"/>
      <c r="L11" s="242"/>
    </row>
    <row r="12" spans="1:12" ht="15" customHeight="1" x14ac:dyDescent="0.3">
      <c r="A12" s="244" t="s">
        <v>89</v>
      </c>
      <c r="B12" s="18"/>
      <c r="C12" s="18"/>
      <c r="D12" s="18"/>
      <c r="E12" s="18"/>
      <c r="F12" s="18"/>
      <c r="G12" s="18"/>
      <c r="H12" s="18"/>
      <c r="I12" s="18"/>
      <c r="J12" s="18"/>
      <c r="K12" s="18"/>
      <c r="L12" s="242"/>
    </row>
    <row r="13" spans="1:12" ht="15" customHeight="1" x14ac:dyDescent="0.3">
      <c r="A13" s="244">
        <v>0.5</v>
      </c>
      <c r="B13" s="19" t="s">
        <v>0</v>
      </c>
      <c r="C13" s="18"/>
      <c r="D13" s="18"/>
      <c r="E13" s="18"/>
      <c r="F13" s="18"/>
      <c r="G13" s="18"/>
      <c r="H13" s="18"/>
      <c r="I13" s="18"/>
      <c r="J13" s="18"/>
      <c r="K13" s="18"/>
      <c r="L13" s="242"/>
    </row>
    <row r="14" spans="1:12" ht="15" customHeight="1" x14ac:dyDescent="0.3">
      <c r="A14" s="244" t="s">
        <v>89</v>
      </c>
      <c r="B14" s="19" t="s">
        <v>120</v>
      </c>
      <c r="C14" s="18"/>
      <c r="D14" s="18"/>
      <c r="E14" s="18"/>
      <c r="F14" s="18"/>
      <c r="G14" s="18"/>
      <c r="H14" s="18"/>
      <c r="I14" s="18"/>
      <c r="J14" s="18"/>
      <c r="K14" s="18"/>
      <c r="L14" s="242"/>
    </row>
    <row r="15" spans="1:12" ht="15" customHeight="1" x14ac:dyDescent="0.3">
      <c r="A15" s="244" t="s">
        <v>89</v>
      </c>
      <c r="B15" s="19"/>
      <c r="C15" s="18"/>
      <c r="D15" s="18"/>
      <c r="E15" s="18"/>
      <c r="F15" s="18"/>
      <c r="G15" s="18"/>
      <c r="H15" s="18"/>
      <c r="I15" s="18"/>
      <c r="J15" s="18"/>
      <c r="K15" s="18"/>
      <c r="L15" s="242"/>
    </row>
    <row r="16" spans="1:12" ht="15" customHeight="1" x14ac:dyDescent="0.3">
      <c r="A16" s="244">
        <v>0.5</v>
      </c>
      <c r="B16" s="19" t="s">
        <v>1</v>
      </c>
      <c r="C16" s="18"/>
      <c r="D16" s="18"/>
      <c r="E16" s="18"/>
      <c r="F16" s="18"/>
      <c r="G16" s="18"/>
      <c r="H16" s="18"/>
      <c r="I16" s="18"/>
      <c r="J16" s="18"/>
      <c r="K16" s="18"/>
      <c r="L16" s="242"/>
    </row>
    <row r="17" spans="1:12" ht="15" customHeight="1" x14ac:dyDescent="0.3">
      <c r="A17" s="244" t="s">
        <v>89</v>
      </c>
      <c r="B17" s="19" t="s">
        <v>119</v>
      </c>
      <c r="C17" s="18"/>
      <c r="D17" s="18"/>
      <c r="E17" s="18"/>
      <c r="F17" s="18"/>
      <c r="G17" s="18"/>
      <c r="H17" s="18"/>
      <c r="I17" s="18"/>
      <c r="J17" s="18"/>
      <c r="K17" s="18"/>
      <c r="L17" s="242"/>
    </row>
    <row r="18" spans="1:12" ht="15" customHeight="1" x14ac:dyDescent="0.3">
      <c r="A18" s="244" t="s">
        <v>89</v>
      </c>
      <c r="B18" s="19"/>
      <c r="C18" s="18"/>
      <c r="D18" s="18"/>
      <c r="E18" s="18"/>
      <c r="F18" s="18"/>
      <c r="G18" s="18"/>
      <c r="H18" s="18"/>
      <c r="I18" s="18"/>
      <c r="J18" s="18"/>
      <c r="K18" s="18"/>
      <c r="L18" s="242"/>
    </row>
    <row r="19" spans="1:12" ht="15" customHeight="1" x14ac:dyDescent="0.3">
      <c r="A19" s="244">
        <v>0.5</v>
      </c>
      <c r="B19" s="19" t="s">
        <v>9</v>
      </c>
      <c r="C19" s="18"/>
      <c r="D19" s="18"/>
      <c r="E19" s="18"/>
      <c r="F19" s="18"/>
      <c r="G19" s="18"/>
      <c r="H19" s="18"/>
      <c r="I19" s="18"/>
      <c r="J19" s="18"/>
      <c r="K19" s="18"/>
      <c r="L19" s="242"/>
    </row>
    <row r="20" spans="1:12" ht="15" customHeight="1" x14ac:dyDescent="0.3">
      <c r="A20" s="244" t="s">
        <v>89</v>
      </c>
      <c r="B20" s="19" t="s">
        <v>118</v>
      </c>
      <c r="C20" s="18"/>
      <c r="D20" s="18"/>
      <c r="E20" s="18"/>
      <c r="F20" s="18"/>
      <c r="G20" s="18"/>
      <c r="H20" s="18"/>
      <c r="I20" s="18"/>
      <c r="J20" s="18"/>
      <c r="K20" s="18"/>
      <c r="L20" s="242"/>
    </row>
    <row r="21" spans="1:12" ht="15" customHeight="1" x14ac:dyDescent="0.3">
      <c r="A21" s="244" t="s">
        <v>89</v>
      </c>
      <c r="B21" s="19"/>
      <c r="C21" s="18"/>
      <c r="D21" s="18"/>
      <c r="E21" s="18"/>
      <c r="F21" s="18"/>
      <c r="G21" s="18"/>
      <c r="H21" s="18"/>
      <c r="I21" s="18"/>
      <c r="J21" s="18"/>
      <c r="K21" s="18"/>
      <c r="L21" s="242"/>
    </row>
    <row r="22" spans="1:12" ht="15" customHeight="1" x14ac:dyDescent="0.3">
      <c r="A22" s="244">
        <v>0.5</v>
      </c>
      <c r="B22" s="19" t="s">
        <v>10</v>
      </c>
      <c r="C22" s="18"/>
      <c r="D22" s="18"/>
      <c r="E22" s="18"/>
      <c r="F22" s="18"/>
      <c r="G22" s="18"/>
      <c r="H22" s="18"/>
      <c r="I22" s="18"/>
      <c r="J22" s="18"/>
      <c r="K22" s="18"/>
      <c r="L22" s="242"/>
    </row>
    <row r="23" spans="1:12" ht="15" customHeight="1" x14ac:dyDescent="0.3">
      <c r="A23" s="244" t="s">
        <v>89</v>
      </c>
      <c r="B23" s="29" t="s">
        <v>150</v>
      </c>
      <c r="C23" s="18"/>
      <c r="D23" s="18"/>
      <c r="E23" s="18"/>
      <c r="F23" s="18"/>
      <c r="G23" s="18"/>
      <c r="H23" s="18"/>
      <c r="I23" s="18"/>
      <c r="J23" s="18"/>
      <c r="K23" s="18"/>
      <c r="L23" s="242"/>
    </row>
    <row r="24" spans="1:12" ht="15" customHeight="1" thickBot="1" x14ac:dyDescent="0.35">
      <c r="A24" s="245" t="s">
        <v>89</v>
      </c>
      <c r="B24" s="246" t="s">
        <v>117</v>
      </c>
      <c r="C24" s="247"/>
      <c r="D24" s="247"/>
      <c r="E24" s="247"/>
      <c r="F24" s="247"/>
      <c r="G24" s="247"/>
      <c r="H24" s="247"/>
      <c r="I24" s="247"/>
      <c r="J24" s="247"/>
      <c r="K24" s="247"/>
      <c r="L24" s="248"/>
    </row>
    <row r="25" spans="1:12" ht="15" customHeight="1" x14ac:dyDescent="0.3"/>
    <row r="26" spans="1:12" ht="15" customHeight="1" x14ac:dyDescent="0.3"/>
    <row r="27" spans="1:12" ht="15" customHeight="1" x14ac:dyDescent="0.3"/>
    <row r="28" spans="1:12" ht="15" customHeight="1" x14ac:dyDescent="0.3">
      <c r="A28" s="16" t="s">
        <v>155</v>
      </c>
      <c r="B28" s="16" t="s">
        <v>195</v>
      </c>
    </row>
    <row r="29" spans="1:12" s="31" customFormat="1" ht="15" customHeight="1" x14ac:dyDescent="0.3">
      <c r="B29" s="31" t="s">
        <v>196</v>
      </c>
    </row>
    <row r="30" spans="1:12" ht="15" customHeight="1" x14ac:dyDescent="0.3"/>
    <row r="31" spans="1:12" s="31" customFormat="1" ht="15" customHeight="1" x14ac:dyDescent="0.3">
      <c r="A31" s="31" t="s">
        <v>156</v>
      </c>
      <c r="B31" s="31" t="s">
        <v>197</v>
      </c>
    </row>
    <row r="32" spans="1:12" ht="15" customHeight="1" x14ac:dyDescent="0.3">
      <c r="B32" s="16" t="s">
        <v>198</v>
      </c>
    </row>
    <row r="33" spans="1:2" s="31" customFormat="1" ht="15" customHeight="1" x14ac:dyDescent="0.3"/>
    <row r="34" spans="1:2" ht="15" customHeight="1" x14ac:dyDescent="0.3">
      <c r="A34" s="16" t="s">
        <v>157</v>
      </c>
      <c r="B34" s="16" t="s">
        <v>194</v>
      </c>
    </row>
    <row r="35" spans="1:2" ht="15" customHeight="1" x14ac:dyDescent="0.3"/>
    <row r="36" spans="1:2" ht="15" customHeight="1" x14ac:dyDescent="0.3">
      <c r="A36" s="16" t="s">
        <v>158</v>
      </c>
      <c r="B36" s="16" t="s">
        <v>199</v>
      </c>
    </row>
    <row r="37" spans="1:2" ht="15" customHeight="1" x14ac:dyDescent="0.3">
      <c r="B37" s="16" t="s">
        <v>200</v>
      </c>
    </row>
    <row r="38" spans="1:2" ht="15" customHeight="1" x14ac:dyDescent="0.3"/>
    <row r="39" spans="1:2" ht="15" customHeight="1" x14ac:dyDescent="0.3"/>
    <row r="40" spans="1:2" ht="15" customHeight="1" x14ac:dyDescent="0.3"/>
    <row r="41" spans="1:2" ht="15" customHeight="1" x14ac:dyDescent="0.3"/>
    <row r="42" spans="1:2" ht="15" customHeight="1" x14ac:dyDescent="0.3"/>
    <row r="43" spans="1:2" ht="15" customHeight="1" x14ac:dyDescent="0.3"/>
    <row r="44" spans="1:2" ht="15" customHeight="1" x14ac:dyDescent="0.3"/>
    <row r="45" spans="1:2" ht="15" customHeight="1" x14ac:dyDescent="0.3"/>
    <row r="46" spans="1:2" ht="15" customHeight="1" x14ac:dyDescent="0.3"/>
    <row r="47" spans="1:2" ht="15" customHeight="1" x14ac:dyDescent="0.3"/>
    <row r="48" spans="1:2"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row r="187" ht="15" customHeight="1" x14ac:dyDescent="0.3"/>
    <row r="188" ht="15" customHeight="1" x14ac:dyDescent="0.3"/>
    <row r="189" ht="15" customHeight="1" x14ac:dyDescent="0.3"/>
    <row r="190" ht="15" customHeight="1" x14ac:dyDescent="0.3"/>
    <row r="191" ht="15" customHeight="1" x14ac:dyDescent="0.3"/>
    <row r="192" ht="15" customHeight="1" x14ac:dyDescent="0.3"/>
    <row r="193" ht="15" customHeight="1" x14ac:dyDescent="0.3"/>
    <row r="194" ht="15" customHeight="1" x14ac:dyDescent="0.3"/>
    <row r="195" ht="15" customHeight="1" x14ac:dyDescent="0.3"/>
    <row r="196" ht="15" customHeight="1" x14ac:dyDescent="0.3"/>
    <row r="197" ht="15" customHeight="1" x14ac:dyDescent="0.3"/>
    <row r="198" ht="15" customHeight="1" x14ac:dyDescent="0.3"/>
    <row r="199" ht="15" customHeight="1" x14ac:dyDescent="0.3"/>
    <row r="200" ht="15" customHeight="1" x14ac:dyDescent="0.3"/>
  </sheetData>
  <protectedRanges>
    <protectedRange sqref="B2:C2" name="Range1"/>
  </protectedRanges>
  <conditionalFormatting sqref="B2">
    <cfRule type="cellIs" dxfId="25" priority="1" operator="equal">
      <formula>"Review"</formula>
    </cfRule>
    <cfRule type="cellIs" dxfId="24" priority="2" operator="equal">
      <formula>"Finished"</formula>
    </cfRule>
    <cfRule type="cellIs" dxfId="23" priority="3" operator="equal">
      <formula>"Incomplete"</formula>
    </cfRule>
  </conditionalFormatting>
  <dataValidations count="1">
    <dataValidation type="list" showInputMessage="1" showErrorMessage="1" sqref="B2" xr:uid="{00000000-0002-0000-0E00-000000000000}">
      <formula1>"Incomplete, Finished, Review"</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Z200"/>
  <sheetViews>
    <sheetView showGridLines="0" workbookViewId="0"/>
  </sheetViews>
  <sheetFormatPr defaultColWidth="0" defaultRowHeight="15" customHeight="1" zeroHeight="1" x14ac:dyDescent="0.3"/>
  <cols>
    <col min="1" max="1" width="6.44140625" style="16" customWidth="1"/>
    <col min="2" max="2" width="11.44140625" style="16" customWidth="1"/>
    <col min="3" max="6" width="10.44140625" style="16" customWidth="1"/>
    <col min="7" max="15" width="9.109375" style="16" customWidth="1"/>
    <col min="16" max="16" width="10.88671875" style="16" bestFit="1" customWidth="1"/>
    <col min="17" max="52" width="9.109375" style="16" customWidth="1"/>
    <col min="53" max="16384" width="9.109375" style="16" hidden="1"/>
  </cols>
  <sheetData>
    <row r="1" spans="1:19" ht="15" customHeight="1" thickBot="1" x14ac:dyDescent="0.35">
      <c r="A1" s="238" t="s">
        <v>91</v>
      </c>
      <c r="B1" s="239"/>
      <c r="C1" s="239"/>
      <c r="D1" s="240"/>
      <c r="E1" s="240"/>
      <c r="F1" s="240"/>
      <c r="G1" s="240"/>
      <c r="H1" s="240"/>
      <c r="I1" s="240"/>
      <c r="J1" s="240"/>
      <c r="K1" s="240"/>
      <c r="L1" s="240"/>
      <c r="M1" s="240"/>
      <c r="N1" s="241"/>
    </row>
    <row r="2" spans="1:19" ht="15" customHeight="1" thickBot="1" x14ac:dyDescent="0.35">
      <c r="A2" s="205">
        <v>23</v>
      </c>
      <c r="B2" s="204" t="s">
        <v>159</v>
      </c>
      <c r="C2" s="18"/>
      <c r="D2" s="18"/>
      <c r="E2" s="18"/>
      <c r="F2" s="18"/>
      <c r="G2" s="18"/>
      <c r="H2" s="18"/>
      <c r="I2" s="18"/>
      <c r="J2" s="18"/>
      <c r="K2" s="18"/>
      <c r="L2" s="18"/>
      <c r="M2" s="18"/>
      <c r="N2" s="242"/>
      <c r="O2" s="16" t="s">
        <v>155</v>
      </c>
    </row>
    <row r="3" spans="1:19" ht="15" customHeight="1" x14ac:dyDescent="0.3">
      <c r="A3" s="243" t="s">
        <v>90</v>
      </c>
      <c r="B3" s="18"/>
      <c r="C3" s="18"/>
      <c r="D3" s="18"/>
      <c r="E3" s="18"/>
      <c r="F3" s="18"/>
      <c r="G3" s="18"/>
      <c r="H3" s="18"/>
      <c r="I3" s="18"/>
      <c r="J3" s="18"/>
      <c r="K3" s="18"/>
      <c r="L3" s="18"/>
      <c r="M3" s="18"/>
      <c r="N3" s="242"/>
    </row>
    <row r="4" spans="1:19" ht="15" customHeight="1" x14ac:dyDescent="0.3">
      <c r="A4" s="244">
        <v>3.75</v>
      </c>
      <c r="B4" s="18"/>
      <c r="C4" s="18"/>
      <c r="D4" s="18"/>
      <c r="E4" s="18"/>
      <c r="F4" s="18"/>
      <c r="G4" s="18"/>
      <c r="H4" s="18"/>
      <c r="I4" s="18"/>
      <c r="J4" s="18"/>
      <c r="K4" s="18"/>
      <c r="L4" s="18"/>
      <c r="M4" s="18"/>
      <c r="N4" s="242"/>
      <c r="O4" s="15" t="s">
        <v>232</v>
      </c>
      <c r="P4" s="84" t="s">
        <v>229</v>
      </c>
    </row>
    <row r="5" spans="1:19" ht="15" customHeight="1" x14ac:dyDescent="0.3">
      <c r="A5" s="244" t="s">
        <v>89</v>
      </c>
      <c r="B5" s="19" t="s">
        <v>138</v>
      </c>
      <c r="C5" s="18"/>
      <c r="D5" s="18"/>
      <c r="E5" s="18"/>
      <c r="F5" s="18"/>
      <c r="G5" s="18"/>
      <c r="H5" s="18"/>
      <c r="I5" s="18"/>
      <c r="J5" s="18"/>
      <c r="K5" s="18"/>
      <c r="L5" s="18"/>
      <c r="M5" s="18"/>
      <c r="N5" s="242"/>
      <c r="O5" s="87">
        <f>+B9</f>
        <v>2010</v>
      </c>
      <c r="P5" s="85">
        <f>D9/C9</f>
        <v>1.4393939393939394</v>
      </c>
    </row>
    <row r="6" spans="1:19" ht="15" customHeight="1" thickBot="1" x14ac:dyDescent="0.35">
      <c r="A6" s="244" t="s">
        <v>89</v>
      </c>
      <c r="B6" s="18"/>
      <c r="C6" s="18"/>
      <c r="D6" s="18"/>
      <c r="E6" s="18"/>
      <c r="F6" s="18"/>
      <c r="G6" s="18"/>
      <c r="H6" s="18"/>
      <c r="I6" s="18"/>
      <c r="J6" s="18"/>
      <c r="K6" s="18"/>
      <c r="L6" s="18"/>
      <c r="M6" s="18"/>
      <c r="N6" s="242"/>
      <c r="O6" s="87">
        <f t="shared" ref="O6:O7" si="0">+B10</f>
        <v>2011</v>
      </c>
      <c r="P6" s="85">
        <f t="shared" ref="P6:P7" si="1">D10/C10</f>
        <v>1.4450819672131148</v>
      </c>
    </row>
    <row r="7" spans="1:19" ht="15" customHeight="1" thickBot="1" x14ac:dyDescent="0.35">
      <c r="A7" s="244" t="s">
        <v>89</v>
      </c>
      <c r="B7" s="253" t="s">
        <v>3</v>
      </c>
      <c r="C7" s="257" t="s">
        <v>137</v>
      </c>
      <c r="D7" s="258"/>
      <c r="E7" s="259"/>
      <c r="F7" s="260"/>
      <c r="G7" s="20"/>
      <c r="H7" s="20"/>
      <c r="I7" s="18"/>
      <c r="J7" s="18"/>
      <c r="K7" s="18"/>
      <c r="L7" s="18"/>
      <c r="M7" s="18"/>
      <c r="N7" s="242"/>
      <c r="O7" s="87">
        <f t="shared" si="0"/>
        <v>2012</v>
      </c>
      <c r="P7" s="86">
        <f t="shared" si="1"/>
        <v>1.4423076923076923</v>
      </c>
    </row>
    <row r="8" spans="1:19" ht="15" customHeight="1" thickBot="1" x14ac:dyDescent="0.35">
      <c r="A8" s="244" t="s">
        <v>89</v>
      </c>
      <c r="B8" s="261" t="s">
        <v>7</v>
      </c>
      <c r="C8" s="249">
        <v>12</v>
      </c>
      <c r="D8" s="249">
        <v>24</v>
      </c>
      <c r="E8" s="249">
        <v>36</v>
      </c>
      <c r="F8" s="249">
        <v>48</v>
      </c>
      <c r="G8" s="20"/>
      <c r="H8" s="20"/>
      <c r="I8" s="18"/>
      <c r="J8" s="18"/>
      <c r="K8" s="18"/>
      <c r="L8" s="18"/>
      <c r="M8" s="18"/>
      <c r="N8" s="242"/>
      <c r="O8" s="16" t="s">
        <v>230</v>
      </c>
      <c r="P8" s="85">
        <f>AVERAGE(P5:P7)</f>
        <v>1.4422611996382491</v>
      </c>
    </row>
    <row r="9" spans="1:19" ht="15" customHeight="1" thickBot="1" x14ac:dyDescent="0.35">
      <c r="A9" s="244" t="s">
        <v>89</v>
      </c>
      <c r="B9" s="249">
        <v>2010</v>
      </c>
      <c r="C9" s="254">
        <v>198</v>
      </c>
      <c r="D9" s="254">
        <v>285</v>
      </c>
      <c r="E9" s="254">
        <v>325</v>
      </c>
      <c r="F9" s="254">
        <v>347</v>
      </c>
      <c r="G9" s="20"/>
      <c r="H9" s="20"/>
      <c r="I9" s="18"/>
      <c r="J9" s="18"/>
      <c r="K9" s="18"/>
      <c r="L9" s="18"/>
      <c r="M9" s="18"/>
      <c r="N9" s="242"/>
      <c r="O9" s="16" t="s">
        <v>231</v>
      </c>
      <c r="P9" s="85">
        <f>+P8*B21</f>
        <v>1.8028264995478114</v>
      </c>
    </row>
    <row r="10" spans="1:19" ht="15" customHeight="1" thickBot="1" x14ac:dyDescent="0.35">
      <c r="A10" s="244" t="s">
        <v>89</v>
      </c>
      <c r="B10" s="249">
        <v>2011</v>
      </c>
      <c r="C10" s="250">
        <v>1220</v>
      </c>
      <c r="D10" s="250">
        <v>1763</v>
      </c>
      <c r="E10" s="250">
        <v>2044</v>
      </c>
      <c r="F10" s="20"/>
      <c r="G10" s="20"/>
      <c r="H10" s="20"/>
      <c r="I10" s="18"/>
      <c r="J10" s="18"/>
      <c r="K10" s="18"/>
      <c r="L10" s="18"/>
      <c r="M10" s="18"/>
      <c r="N10" s="242"/>
      <c r="O10" s="16" t="s">
        <v>234</v>
      </c>
      <c r="P10" s="82">
        <f>+C12+B22*(1-1/P9)</f>
        <v>25087.436773366215</v>
      </c>
    </row>
    <row r="11" spans="1:19" ht="15" customHeight="1" thickBot="1" x14ac:dyDescent="0.35">
      <c r="A11" s="244" t="s">
        <v>89</v>
      </c>
      <c r="B11" s="249">
        <v>2012</v>
      </c>
      <c r="C11" s="250">
        <v>13000</v>
      </c>
      <c r="D11" s="250">
        <v>18750</v>
      </c>
      <c r="E11" s="20"/>
      <c r="F11" s="20"/>
      <c r="G11" s="20"/>
      <c r="H11" s="20"/>
      <c r="I11" s="18"/>
      <c r="J11" s="18"/>
      <c r="K11" s="18"/>
      <c r="L11" s="18"/>
      <c r="M11" s="18"/>
      <c r="N11" s="242"/>
      <c r="O11" s="16" t="s">
        <v>233</v>
      </c>
      <c r="P11" s="88">
        <f>+P10-B23-C12</f>
        <v>8307.4367733662148</v>
      </c>
    </row>
    <row r="12" spans="1:19" ht="15" customHeight="1" thickBot="1" x14ac:dyDescent="0.35">
      <c r="A12" s="244" t="s">
        <v>89</v>
      </c>
      <c r="B12" s="249">
        <v>2013</v>
      </c>
      <c r="C12" s="250">
        <v>11060</v>
      </c>
      <c r="D12" s="20"/>
      <c r="E12" s="20"/>
      <c r="F12" s="20"/>
      <c r="G12" s="20"/>
      <c r="H12" s="20"/>
      <c r="I12" s="18"/>
      <c r="J12" s="18"/>
      <c r="K12" s="18"/>
      <c r="L12" s="18"/>
      <c r="M12" s="18"/>
      <c r="N12" s="242"/>
    </row>
    <row r="13" spans="1:19" ht="15" customHeight="1" thickBot="1" x14ac:dyDescent="0.35">
      <c r="A13" s="244" t="s">
        <v>89</v>
      </c>
      <c r="B13" s="21"/>
      <c r="C13" s="24"/>
      <c r="D13" s="20"/>
      <c r="E13" s="20"/>
      <c r="F13" s="20"/>
      <c r="G13" s="20"/>
      <c r="H13" s="20"/>
      <c r="I13" s="18"/>
      <c r="J13" s="18"/>
      <c r="K13" s="18"/>
      <c r="L13" s="18"/>
      <c r="M13" s="18"/>
      <c r="N13" s="242"/>
      <c r="O13" s="16" t="s">
        <v>156</v>
      </c>
    </row>
    <row r="14" spans="1:19" ht="15" customHeight="1" x14ac:dyDescent="0.3">
      <c r="A14" s="244" t="s">
        <v>89</v>
      </c>
      <c r="B14" s="253" t="s">
        <v>24</v>
      </c>
      <c r="C14" s="253" t="s">
        <v>4</v>
      </c>
      <c r="D14" s="20"/>
      <c r="E14" s="20"/>
      <c r="F14" s="20"/>
      <c r="G14" s="20"/>
      <c r="H14" s="20"/>
      <c r="I14" s="18"/>
      <c r="J14" s="18"/>
      <c r="K14" s="18"/>
      <c r="L14" s="18"/>
      <c r="M14" s="18"/>
      <c r="N14" s="242"/>
      <c r="P14" s="87" t="str">
        <f t="shared" ref="P14:P15" si="2">+C14</f>
        <v>Paid</v>
      </c>
      <c r="Q14" s="15" t="s">
        <v>4</v>
      </c>
      <c r="R14" s="15" t="s">
        <v>25</v>
      </c>
      <c r="S14" s="15"/>
    </row>
    <row r="15" spans="1:19" ht="15" customHeight="1" thickBot="1" x14ac:dyDescent="0.35">
      <c r="A15" s="244" t="s">
        <v>89</v>
      </c>
      <c r="B15" s="236" t="s">
        <v>7</v>
      </c>
      <c r="C15" s="236" t="s">
        <v>25</v>
      </c>
      <c r="D15" s="20"/>
      <c r="E15" s="20"/>
      <c r="F15" s="20"/>
      <c r="G15" s="20"/>
      <c r="H15" s="20"/>
      <c r="I15" s="18"/>
      <c r="J15" s="18"/>
      <c r="K15" s="18"/>
      <c r="L15" s="18"/>
      <c r="M15" s="18"/>
      <c r="N15" s="242"/>
      <c r="O15" s="91" t="s">
        <v>235</v>
      </c>
      <c r="P15" s="87" t="str">
        <f t="shared" si="2"/>
        <v>ULAE</v>
      </c>
      <c r="Q15" s="15" t="s">
        <v>8</v>
      </c>
      <c r="R15" s="15" t="s">
        <v>213</v>
      </c>
      <c r="S15" s="15"/>
    </row>
    <row r="16" spans="1:19" ht="15" customHeight="1" thickBot="1" x14ac:dyDescent="0.35">
      <c r="A16" s="244" t="s">
        <v>89</v>
      </c>
      <c r="B16" s="249">
        <v>2010</v>
      </c>
      <c r="C16" s="254">
        <v>23</v>
      </c>
      <c r="D16" s="20"/>
      <c r="E16" s="20"/>
      <c r="F16" s="20"/>
      <c r="G16" s="20"/>
      <c r="H16" s="20"/>
      <c r="I16" s="18"/>
      <c r="J16" s="18"/>
      <c r="K16" s="18"/>
      <c r="L16" s="18"/>
      <c r="M16" s="18"/>
      <c r="N16" s="242"/>
      <c r="O16" s="87">
        <f>+B16</f>
        <v>2010</v>
      </c>
      <c r="P16" s="89">
        <f>+C16</f>
        <v>23</v>
      </c>
      <c r="Q16" s="89">
        <f>C9</f>
        <v>198</v>
      </c>
      <c r="R16" s="90">
        <f>+P16/Q16</f>
        <v>0.11616161616161616</v>
      </c>
      <c r="S16" s="15"/>
    </row>
    <row r="17" spans="1:19" ht="15" customHeight="1" thickBot="1" x14ac:dyDescent="0.35">
      <c r="A17" s="244" t="s">
        <v>89</v>
      </c>
      <c r="B17" s="249">
        <v>2011</v>
      </c>
      <c r="C17" s="254">
        <v>59</v>
      </c>
      <c r="D17" s="20"/>
      <c r="E17" s="20"/>
      <c r="F17" s="20"/>
      <c r="G17" s="20"/>
      <c r="H17" s="20"/>
      <c r="I17" s="18"/>
      <c r="J17" s="18"/>
      <c r="K17" s="18"/>
      <c r="L17" s="18"/>
      <c r="M17" s="18"/>
      <c r="N17" s="242"/>
      <c r="O17" s="87">
        <f t="shared" ref="O17:O19" si="3">+B17</f>
        <v>2011</v>
      </c>
      <c r="P17" s="89">
        <f t="shared" ref="P17:P19" si="4">+C17</f>
        <v>59</v>
      </c>
      <c r="Q17" s="89">
        <f>+(C10+D9)-C9</f>
        <v>1307</v>
      </c>
      <c r="R17" s="90">
        <f t="shared" ref="R17:R19" si="5">+P17/Q17</f>
        <v>4.5141545524100997E-2</v>
      </c>
      <c r="S17" s="15"/>
    </row>
    <row r="18" spans="1:19" ht="15" customHeight="1" thickBot="1" x14ac:dyDescent="0.35">
      <c r="A18" s="244" t="s">
        <v>89</v>
      </c>
      <c r="B18" s="249">
        <v>2012</v>
      </c>
      <c r="C18" s="254">
        <v>814</v>
      </c>
      <c r="D18" s="20"/>
      <c r="E18" s="20"/>
      <c r="F18" s="20"/>
      <c r="G18" s="20"/>
      <c r="H18" s="20"/>
      <c r="I18" s="18"/>
      <c r="J18" s="18"/>
      <c r="K18" s="18"/>
      <c r="L18" s="18"/>
      <c r="M18" s="18"/>
      <c r="N18" s="242"/>
      <c r="O18" s="87">
        <f t="shared" si="3"/>
        <v>2012</v>
      </c>
      <c r="P18" s="75">
        <f t="shared" si="4"/>
        <v>814</v>
      </c>
      <c r="Q18" s="75">
        <f>SUM(C11,D10,E9)-SUM(C10,D9)</f>
        <v>13583</v>
      </c>
      <c r="R18" s="90">
        <f t="shared" si="5"/>
        <v>5.9927850990208351E-2</v>
      </c>
      <c r="S18" s="15"/>
    </row>
    <row r="19" spans="1:19" ht="15" customHeight="1" thickBot="1" x14ac:dyDescent="0.35">
      <c r="A19" s="244" t="s">
        <v>89</v>
      </c>
      <c r="B19" s="249">
        <v>2013</v>
      </c>
      <c r="C19" s="254">
        <v>688</v>
      </c>
      <c r="D19" s="20"/>
      <c r="E19" s="20"/>
      <c r="F19" s="20"/>
      <c r="G19" s="20"/>
      <c r="H19" s="20"/>
      <c r="I19" s="18"/>
      <c r="J19" s="18"/>
      <c r="K19" s="18"/>
      <c r="L19" s="18"/>
      <c r="M19" s="18"/>
      <c r="N19" s="242"/>
      <c r="O19" s="87">
        <f t="shared" si="3"/>
        <v>2013</v>
      </c>
      <c r="P19" s="75">
        <f t="shared" si="4"/>
        <v>688</v>
      </c>
      <c r="Q19" s="75">
        <f>SUM(C12,D11,E10,F9)-SUM(C11,D10,E9)</f>
        <v>17113</v>
      </c>
      <c r="R19" s="90">
        <f t="shared" si="5"/>
        <v>4.0203354175188451E-2</v>
      </c>
    </row>
    <row r="20" spans="1:19" ht="15" customHeight="1" thickBot="1" x14ac:dyDescent="0.35">
      <c r="A20" s="244" t="s">
        <v>89</v>
      </c>
      <c r="B20" s="21"/>
      <c r="C20" s="26"/>
      <c r="D20" s="20"/>
      <c r="E20" s="20"/>
      <c r="F20" s="20"/>
      <c r="G20" s="20"/>
      <c r="H20" s="20"/>
      <c r="I20" s="18"/>
      <c r="J20" s="18"/>
      <c r="K20" s="18"/>
      <c r="L20" s="18"/>
      <c r="M20" s="18"/>
      <c r="N20" s="242"/>
    </row>
    <row r="21" spans="1:19" ht="15" customHeight="1" thickBot="1" x14ac:dyDescent="0.35">
      <c r="A21" s="244" t="s">
        <v>89</v>
      </c>
      <c r="B21" s="262">
        <v>1.25</v>
      </c>
      <c r="C21" s="19" t="s">
        <v>136</v>
      </c>
      <c r="D21" s="18"/>
      <c r="E21" s="18"/>
      <c r="F21" s="18"/>
      <c r="G21" s="18"/>
      <c r="H21" s="18"/>
      <c r="I21" s="18"/>
      <c r="J21" s="18"/>
      <c r="K21" s="18"/>
      <c r="L21" s="18"/>
      <c r="M21" s="18"/>
      <c r="N21" s="242"/>
      <c r="Q21" s="81" t="s">
        <v>203</v>
      </c>
      <c r="R21" s="90">
        <f>SUM(P16:P19)/SUM(Q16:Q19)</f>
        <v>4.9191018912456135E-2</v>
      </c>
      <c r="S21" s="77" t="s">
        <v>236</v>
      </c>
    </row>
    <row r="22" spans="1:19" ht="15" customHeight="1" thickBot="1" x14ac:dyDescent="0.35">
      <c r="A22" s="244" t="s">
        <v>89</v>
      </c>
      <c r="B22" s="252">
        <v>31500</v>
      </c>
      <c r="C22" s="19" t="s">
        <v>135</v>
      </c>
      <c r="D22" s="18"/>
      <c r="E22" s="18"/>
      <c r="F22" s="18"/>
      <c r="G22" s="18"/>
      <c r="H22" s="18"/>
      <c r="I22" s="18"/>
      <c r="J22" s="18"/>
      <c r="K22" s="18"/>
      <c r="L22" s="18"/>
      <c r="M22" s="18"/>
      <c r="N22" s="242"/>
      <c r="Q22" s="81" t="s">
        <v>217</v>
      </c>
      <c r="R22" s="88">
        <f>+R21*(0.5*B23+P11)</f>
        <v>549.33759352231561</v>
      </c>
    </row>
    <row r="23" spans="1:19" ht="15" customHeight="1" thickBot="1" x14ac:dyDescent="0.35">
      <c r="A23" s="244" t="s">
        <v>89</v>
      </c>
      <c r="B23" s="252">
        <v>5720</v>
      </c>
      <c r="C23" s="19" t="s">
        <v>134</v>
      </c>
      <c r="D23" s="18"/>
      <c r="E23" s="18"/>
      <c r="F23" s="18"/>
      <c r="G23" s="18"/>
      <c r="H23" s="18"/>
      <c r="I23" s="18"/>
      <c r="J23" s="18"/>
      <c r="K23" s="18"/>
      <c r="L23" s="18"/>
      <c r="M23" s="18"/>
      <c r="N23" s="242"/>
      <c r="O23" s="16" t="s">
        <v>157</v>
      </c>
      <c r="Q23" s="81"/>
    </row>
    <row r="24" spans="1:19" ht="15" customHeight="1" x14ac:dyDescent="0.3">
      <c r="A24" s="244" t="s">
        <v>89</v>
      </c>
      <c r="B24" s="19"/>
      <c r="C24" s="18"/>
      <c r="D24" s="18"/>
      <c r="E24" s="18"/>
      <c r="F24" s="18"/>
      <c r="G24" s="18"/>
      <c r="H24" s="18"/>
      <c r="I24" s="18"/>
      <c r="J24" s="18"/>
      <c r="K24" s="18"/>
      <c r="L24" s="18"/>
      <c r="M24" s="18"/>
      <c r="N24" s="242"/>
      <c r="O24" s="16" t="s">
        <v>237</v>
      </c>
    </row>
    <row r="25" spans="1:19" ht="15" customHeight="1" x14ac:dyDescent="0.3">
      <c r="A25" s="244">
        <v>1.25</v>
      </c>
      <c r="B25" s="19" t="s">
        <v>0</v>
      </c>
      <c r="C25" s="18"/>
      <c r="D25" s="18"/>
      <c r="E25" s="18"/>
      <c r="F25" s="18"/>
      <c r="G25" s="18"/>
      <c r="H25" s="18"/>
      <c r="I25" s="18"/>
      <c r="J25" s="18"/>
      <c r="K25" s="18"/>
      <c r="L25" s="18"/>
      <c r="M25" s="18"/>
      <c r="N25" s="242"/>
      <c r="P25" s="16" t="s">
        <v>238</v>
      </c>
    </row>
    <row r="26" spans="1:19" ht="15" customHeight="1" x14ac:dyDescent="0.3">
      <c r="A26" s="244" t="s">
        <v>89</v>
      </c>
      <c r="B26" s="19" t="s">
        <v>133</v>
      </c>
      <c r="C26" s="18"/>
      <c r="D26" s="18"/>
      <c r="E26" s="18"/>
      <c r="F26" s="18"/>
      <c r="G26" s="18"/>
      <c r="H26" s="18"/>
      <c r="I26" s="18"/>
      <c r="J26" s="18"/>
      <c r="K26" s="18"/>
      <c r="L26" s="18"/>
      <c r="M26" s="18"/>
      <c r="N26" s="242"/>
      <c r="P26" s="16" t="s">
        <v>239</v>
      </c>
    </row>
    <row r="27" spans="1:19" ht="15" customHeight="1" x14ac:dyDescent="0.3">
      <c r="A27" s="244" t="s">
        <v>89</v>
      </c>
      <c r="B27" s="19"/>
      <c r="C27" s="18"/>
      <c r="D27" s="18"/>
      <c r="E27" s="18"/>
      <c r="F27" s="18"/>
      <c r="G27" s="18"/>
      <c r="H27" s="18"/>
      <c r="I27" s="18"/>
      <c r="J27" s="18"/>
      <c r="K27" s="18"/>
      <c r="L27" s="18"/>
      <c r="M27" s="18"/>
      <c r="N27" s="242"/>
      <c r="P27" s="16" t="s">
        <v>240</v>
      </c>
    </row>
    <row r="28" spans="1:19" ht="15" customHeight="1" x14ac:dyDescent="0.3">
      <c r="A28" s="244">
        <v>1.25</v>
      </c>
      <c r="B28" s="19" t="s">
        <v>1</v>
      </c>
      <c r="C28" s="18"/>
      <c r="D28" s="18"/>
      <c r="E28" s="18"/>
      <c r="F28" s="18"/>
      <c r="G28" s="18"/>
      <c r="H28" s="18"/>
      <c r="I28" s="18"/>
      <c r="J28" s="18"/>
      <c r="K28" s="18"/>
      <c r="L28" s="18"/>
      <c r="M28" s="18"/>
      <c r="N28" s="242"/>
      <c r="O28" s="16" t="s">
        <v>241</v>
      </c>
    </row>
    <row r="29" spans="1:19" ht="15" customHeight="1" x14ac:dyDescent="0.3">
      <c r="A29" s="244" t="s">
        <v>89</v>
      </c>
      <c r="B29" s="19" t="s">
        <v>132</v>
      </c>
      <c r="C29" s="18"/>
      <c r="D29" s="18"/>
      <c r="E29" s="18"/>
      <c r="F29" s="18"/>
      <c r="G29" s="18"/>
      <c r="H29" s="18"/>
      <c r="I29" s="18"/>
      <c r="J29" s="18"/>
      <c r="K29" s="18"/>
      <c r="L29" s="18"/>
      <c r="M29" s="18"/>
      <c r="N29" s="242"/>
    </row>
    <row r="30" spans="1:19" ht="15" customHeight="1" x14ac:dyDescent="0.3">
      <c r="A30" s="244" t="s">
        <v>89</v>
      </c>
      <c r="B30" s="19" t="s">
        <v>131</v>
      </c>
      <c r="C30" s="18"/>
      <c r="D30" s="18"/>
      <c r="E30" s="18"/>
      <c r="F30" s="18"/>
      <c r="G30" s="18"/>
      <c r="H30" s="18"/>
      <c r="I30" s="18"/>
      <c r="J30" s="18"/>
      <c r="K30" s="18"/>
      <c r="L30" s="18"/>
      <c r="M30" s="18"/>
      <c r="N30" s="242"/>
      <c r="O30" s="16" t="s">
        <v>158</v>
      </c>
    </row>
    <row r="31" spans="1:19" ht="15" customHeight="1" x14ac:dyDescent="0.3">
      <c r="A31" s="244" t="s">
        <v>89</v>
      </c>
      <c r="B31" s="19"/>
      <c r="C31" s="18"/>
      <c r="D31" s="18"/>
      <c r="E31" s="18"/>
      <c r="F31" s="18"/>
      <c r="G31" s="18"/>
      <c r="H31" s="18"/>
      <c r="I31" s="18"/>
      <c r="J31" s="18"/>
      <c r="K31" s="18"/>
      <c r="L31" s="18"/>
      <c r="M31" s="18"/>
      <c r="N31" s="242"/>
      <c r="O31" s="16" t="s">
        <v>242</v>
      </c>
    </row>
    <row r="32" spans="1:19" ht="15" customHeight="1" x14ac:dyDescent="0.3">
      <c r="A32" s="244">
        <v>0.75</v>
      </c>
      <c r="B32" s="19" t="s">
        <v>9</v>
      </c>
      <c r="C32" s="18"/>
      <c r="D32" s="18"/>
      <c r="E32" s="18"/>
      <c r="F32" s="18"/>
      <c r="G32" s="18"/>
      <c r="H32" s="18"/>
      <c r="I32" s="18"/>
      <c r="J32" s="18"/>
      <c r="K32" s="18"/>
      <c r="L32" s="18"/>
      <c r="M32" s="18"/>
      <c r="N32" s="242"/>
      <c r="O32" s="16" t="s">
        <v>243</v>
      </c>
    </row>
    <row r="33" spans="1:14" ht="15" customHeight="1" x14ac:dyDescent="0.3">
      <c r="A33" s="244" t="s">
        <v>89</v>
      </c>
      <c r="B33" s="19" t="s">
        <v>130</v>
      </c>
      <c r="C33" s="18"/>
      <c r="D33" s="18"/>
      <c r="E33" s="18"/>
      <c r="F33" s="18"/>
      <c r="G33" s="18"/>
      <c r="H33" s="18"/>
      <c r="I33" s="18"/>
      <c r="J33" s="18"/>
      <c r="K33" s="18"/>
      <c r="L33" s="18"/>
      <c r="M33" s="18"/>
      <c r="N33" s="242"/>
    </row>
    <row r="34" spans="1:14" ht="15" customHeight="1" x14ac:dyDescent="0.3">
      <c r="A34" s="244" t="s">
        <v>89</v>
      </c>
      <c r="B34" s="19" t="s">
        <v>129</v>
      </c>
      <c r="C34" s="18"/>
      <c r="D34" s="18"/>
      <c r="E34" s="18"/>
      <c r="F34" s="18"/>
      <c r="G34" s="18"/>
      <c r="H34" s="18"/>
      <c r="I34" s="18"/>
      <c r="J34" s="18"/>
      <c r="K34" s="18"/>
      <c r="L34" s="18"/>
      <c r="M34" s="18"/>
      <c r="N34" s="242"/>
    </row>
    <row r="35" spans="1:14" ht="15" customHeight="1" x14ac:dyDescent="0.3">
      <c r="A35" s="244" t="s">
        <v>89</v>
      </c>
      <c r="B35" s="19"/>
      <c r="C35" s="18"/>
      <c r="D35" s="18"/>
      <c r="E35" s="18"/>
      <c r="F35" s="18"/>
      <c r="G35" s="18"/>
      <c r="H35" s="18"/>
      <c r="I35" s="18"/>
      <c r="J35" s="18"/>
      <c r="K35" s="18"/>
      <c r="L35" s="18"/>
      <c r="M35" s="18"/>
      <c r="N35" s="242"/>
    </row>
    <row r="36" spans="1:14" ht="15" customHeight="1" x14ac:dyDescent="0.3">
      <c r="A36" s="244">
        <v>0.5</v>
      </c>
      <c r="B36" s="19" t="s">
        <v>10</v>
      </c>
      <c r="C36" s="18"/>
      <c r="D36" s="18"/>
      <c r="E36" s="18"/>
      <c r="F36" s="18"/>
      <c r="G36" s="18"/>
      <c r="H36" s="18"/>
      <c r="I36" s="18"/>
      <c r="J36" s="18"/>
      <c r="K36" s="18"/>
      <c r="L36" s="18"/>
      <c r="M36" s="18"/>
      <c r="N36" s="242"/>
    </row>
    <row r="37" spans="1:14" ht="15" customHeight="1" x14ac:dyDescent="0.3">
      <c r="A37" s="244" t="s">
        <v>89</v>
      </c>
      <c r="B37" s="19" t="s">
        <v>128</v>
      </c>
      <c r="C37" s="18"/>
      <c r="D37" s="18"/>
      <c r="E37" s="18"/>
      <c r="F37" s="18"/>
      <c r="G37" s="18"/>
      <c r="H37" s="18"/>
      <c r="I37" s="18"/>
      <c r="J37" s="18"/>
      <c r="K37" s="18"/>
      <c r="L37" s="18"/>
      <c r="M37" s="18"/>
      <c r="N37" s="242"/>
    </row>
    <row r="38" spans="1:14" ht="15" customHeight="1" thickBot="1" x14ac:dyDescent="0.35">
      <c r="A38" s="245" t="s">
        <v>89</v>
      </c>
      <c r="B38" s="246" t="s">
        <v>127</v>
      </c>
      <c r="C38" s="247"/>
      <c r="D38" s="247"/>
      <c r="E38" s="247"/>
      <c r="F38" s="247"/>
      <c r="G38" s="247"/>
      <c r="H38" s="247"/>
      <c r="I38" s="247"/>
      <c r="J38" s="247"/>
      <c r="K38" s="247"/>
      <c r="L38" s="247"/>
      <c r="M38" s="247"/>
      <c r="N38" s="248"/>
    </row>
    <row r="39" spans="1:14" ht="15" customHeight="1" x14ac:dyDescent="0.3"/>
    <row r="40" spans="1:14" ht="15" customHeight="1" x14ac:dyDescent="0.3"/>
    <row r="41" spans="1:14" ht="15" customHeight="1" x14ac:dyDescent="0.3"/>
    <row r="42" spans="1:14" ht="15" customHeight="1" x14ac:dyDescent="0.3"/>
    <row r="43" spans="1:14" ht="15" customHeight="1" x14ac:dyDescent="0.3"/>
    <row r="44" spans="1:14" ht="15" customHeight="1" x14ac:dyDescent="0.3"/>
    <row r="45" spans="1:14" ht="15" customHeight="1" x14ac:dyDescent="0.3"/>
    <row r="46" spans="1:14" ht="15" customHeight="1" x14ac:dyDescent="0.3"/>
    <row r="47" spans="1:14" ht="15" customHeight="1" x14ac:dyDescent="0.3"/>
    <row r="48" spans="1:14"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row r="187" ht="15" customHeight="1" x14ac:dyDescent="0.3"/>
    <row r="188" ht="15" customHeight="1" x14ac:dyDescent="0.3"/>
    <row r="189" ht="15" customHeight="1" x14ac:dyDescent="0.3"/>
    <row r="190" ht="15" customHeight="1" x14ac:dyDescent="0.3"/>
    <row r="191" ht="15" customHeight="1" x14ac:dyDescent="0.3"/>
    <row r="192" ht="15" customHeight="1" x14ac:dyDescent="0.3"/>
    <row r="193" ht="15" customHeight="1" x14ac:dyDescent="0.3"/>
    <row r="194" ht="15" customHeight="1" x14ac:dyDescent="0.3"/>
    <row r="195" ht="15" customHeight="1" x14ac:dyDescent="0.3"/>
    <row r="196" ht="15" customHeight="1" x14ac:dyDescent="0.3"/>
    <row r="197" ht="15" customHeight="1" x14ac:dyDescent="0.3"/>
    <row r="198" ht="15" customHeight="1" x14ac:dyDescent="0.3"/>
    <row r="199" ht="15" customHeight="1" x14ac:dyDescent="0.3"/>
    <row r="200" ht="15" customHeight="1" x14ac:dyDescent="0.3"/>
  </sheetData>
  <protectedRanges>
    <protectedRange sqref="B2:C2" name="Range1"/>
  </protectedRanges>
  <conditionalFormatting sqref="B2">
    <cfRule type="cellIs" dxfId="22" priority="1" operator="equal">
      <formula>"Review"</formula>
    </cfRule>
    <cfRule type="cellIs" dxfId="21" priority="2" operator="equal">
      <formula>"Finished"</formula>
    </cfRule>
    <cfRule type="cellIs" dxfId="20" priority="3" operator="equal">
      <formula>"Incomplete"</formula>
    </cfRule>
  </conditionalFormatting>
  <dataValidations count="1">
    <dataValidation type="list" showInputMessage="1" showErrorMessage="1" sqref="B2" xr:uid="{00000000-0002-0000-0F00-000000000000}">
      <formula1>"Incomplete, Finished, Review"</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Z200"/>
  <sheetViews>
    <sheetView showGridLines="0" workbookViewId="0"/>
  </sheetViews>
  <sheetFormatPr defaultColWidth="0" defaultRowHeight="15" customHeight="1" zeroHeight="1" x14ac:dyDescent="0.3"/>
  <cols>
    <col min="1" max="1" width="6.44140625" style="16" customWidth="1"/>
    <col min="2" max="2" width="11.5546875" style="16" customWidth="1"/>
    <col min="3" max="5" width="12.44140625" style="16" customWidth="1"/>
    <col min="6" max="6" width="14.109375" style="16" customWidth="1"/>
    <col min="7" max="8" width="12.44140625" style="16" customWidth="1"/>
    <col min="9" max="9" width="10" style="16" customWidth="1"/>
    <col min="10" max="10" width="9.109375" style="16" customWidth="1"/>
    <col min="11" max="12" width="11" style="16" customWidth="1"/>
    <col min="13" max="52" width="9.109375" style="16" customWidth="1"/>
    <col min="53" max="16384" width="9.109375" style="16" hidden="1"/>
  </cols>
  <sheetData>
    <row r="1" spans="1:22" ht="15" customHeight="1" thickBot="1" x14ac:dyDescent="0.35">
      <c r="A1" s="238" t="s">
        <v>96</v>
      </c>
      <c r="B1" s="239"/>
      <c r="C1" s="239"/>
      <c r="D1" s="240"/>
      <c r="E1" s="240"/>
      <c r="F1" s="240"/>
      <c r="G1" s="240"/>
      <c r="H1" s="240"/>
      <c r="I1" s="241"/>
    </row>
    <row r="2" spans="1:22" ht="15" customHeight="1" thickBot="1" x14ac:dyDescent="0.35">
      <c r="A2" s="205">
        <v>25</v>
      </c>
      <c r="B2" s="204" t="s">
        <v>159</v>
      </c>
      <c r="C2" s="18"/>
      <c r="D2" s="18"/>
      <c r="E2" s="18"/>
      <c r="F2" s="18"/>
      <c r="G2" s="18"/>
      <c r="H2" s="18"/>
      <c r="I2" s="242"/>
      <c r="J2" s="16" t="s">
        <v>155</v>
      </c>
    </row>
    <row r="3" spans="1:22" ht="15" customHeight="1" x14ac:dyDescent="0.3">
      <c r="A3" s="243" t="s">
        <v>90</v>
      </c>
      <c r="B3" s="18"/>
      <c r="C3" s="18"/>
      <c r="D3" s="18"/>
      <c r="E3" s="18"/>
      <c r="F3" s="18"/>
      <c r="G3" s="18"/>
      <c r="H3" s="18"/>
      <c r="I3" s="242"/>
      <c r="J3" s="16" t="s">
        <v>224</v>
      </c>
    </row>
    <row r="4" spans="1:22" ht="15" customHeight="1" x14ac:dyDescent="0.3">
      <c r="A4" s="244">
        <v>2.25</v>
      </c>
      <c r="B4" s="18"/>
      <c r="C4" s="18"/>
      <c r="D4" s="18"/>
      <c r="E4" s="18"/>
      <c r="F4" s="18"/>
      <c r="G4" s="18"/>
      <c r="H4" s="18"/>
      <c r="I4" s="242"/>
    </row>
    <row r="5" spans="1:22" ht="15" customHeight="1" x14ac:dyDescent="0.3">
      <c r="A5" s="244" t="s">
        <v>89</v>
      </c>
      <c r="B5" s="19" t="s">
        <v>2</v>
      </c>
      <c r="C5" s="18"/>
      <c r="D5" s="18"/>
      <c r="E5" s="18"/>
      <c r="F5" s="18"/>
      <c r="G5" s="18"/>
      <c r="H5" s="18"/>
      <c r="I5" s="242"/>
    </row>
    <row r="6" spans="1:22" ht="15" customHeight="1" thickBot="1" x14ac:dyDescent="0.35">
      <c r="A6" s="244" t="s">
        <v>89</v>
      </c>
      <c r="B6" s="18"/>
      <c r="C6" s="18"/>
      <c r="D6" s="18"/>
      <c r="E6" s="18"/>
      <c r="F6" s="18"/>
      <c r="G6" s="18"/>
      <c r="H6" s="18"/>
      <c r="I6" s="242"/>
      <c r="J6" s="16" t="s">
        <v>156</v>
      </c>
    </row>
    <row r="7" spans="1:22" ht="15" customHeight="1" thickBot="1" x14ac:dyDescent="0.35">
      <c r="A7" s="244" t="s">
        <v>89</v>
      </c>
      <c r="B7" s="18"/>
      <c r="C7" s="263" t="s">
        <v>144</v>
      </c>
      <c r="D7" s="255"/>
      <c r="E7" s="264"/>
      <c r="F7" s="27" t="s">
        <v>149</v>
      </c>
      <c r="G7" s="263" t="s">
        <v>148</v>
      </c>
      <c r="H7" s="264"/>
      <c r="I7" s="282"/>
      <c r="J7" s="16" t="s">
        <v>226</v>
      </c>
    </row>
    <row r="8" spans="1:22" ht="15" customHeight="1" x14ac:dyDescent="0.3">
      <c r="A8" s="244" t="s">
        <v>89</v>
      </c>
      <c r="B8" s="18"/>
      <c r="C8" s="265"/>
      <c r="D8" s="266"/>
      <c r="E8" s="267"/>
      <c r="F8" s="27" t="s">
        <v>8</v>
      </c>
      <c r="G8" s="271" t="s">
        <v>147</v>
      </c>
      <c r="H8" s="267"/>
      <c r="I8" s="282"/>
    </row>
    <row r="9" spans="1:22" ht="15" customHeight="1" x14ac:dyDescent="0.3">
      <c r="A9" s="244" t="s">
        <v>89</v>
      </c>
      <c r="B9" s="18"/>
      <c r="C9" s="261" t="s">
        <v>4</v>
      </c>
      <c r="D9" s="27" t="s">
        <v>4</v>
      </c>
      <c r="E9" s="268" t="s">
        <v>5</v>
      </c>
      <c r="F9" s="27" t="s">
        <v>146</v>
      </c>
      <c r="G9" s="261" t="s">
        <v>145</v>
      </c>
      <c r="H9" s="268" t="s">
        <v>5</v>
      </c>
      <c r="I9" s="282"/>
      <c r="K9" s="16" t="s">
        <v>225</v>
      </c>
    </row>
    <row r="10" spans="1:22" ht="15" customHeight="1" thickBot="1" x14ac:dyDescent="0.35">
      <c r="A10" s="244" t="s">
        <v>89</v>
      </c>
      <c r="B10" s="270" t="s">
        <v>7</v>
      </c>
      <c r="C10" s="256" t="s">
        <v>25</v>
      </c>
      <c r="D10" s="269" t="s">
        <v>8</v>
      </c>
      <c r="E10" s="270" t="s">
        <v>8</v>
      </c>
      <c r="F10" s="270" t="s">
        <v>144</v>
      </c>
      <c r="G10" s="272">
        <v>2014</v>
      </c>
      <c r="H10" s="270" t="s">
        <v>8</v>
      </c>
      <c r="I10" s="282"/>
      <c r="J10" s="74" t="str">
        <f>+B10</f>
        <v>Year</v>
      </c>
      <c r="K10" s="15" t="s">
        <v>207</v>
      </c>
      <c r="L10" s="15" t="s">
        <v>227</v>
      </c>
      <c r="M10" s="15"/>
      <c r="N10" s="15"/>
      <c r="O10" s="15"/>
      <c r="P10" s="15"/>
      <c r="Q10" s="15"/>
      <c r="R10" s="15"/>
      <c r="S10" s="15"/>
      <c r="T10" s="15"/>
      <c r="U10" s="15"/>
      <c r="V10" s="15"/>
    </row>
    <row r="11" spans="1:22" ht="15" customHeight="1" x14ac:dyDescent="0.3">
      <c r="A11" s="244" t="s">
        <v>89</v>
      </c>
      <c r="B11" s="21">
        <v>2011</v>
      </c>
      <c r="C11" s="273">
        <v>10558</v>
      </c>
      <c r="D11" s="274">
        <v>38390</v>
      </c>
      <c r="E11" s="275">
        <v>85521</v>
      </c>
      <c r="F11" s="24">
        <v>106900</v>
      </c>
      <c r="G11" s="273">
        <v>5095</v>
      </c>
      <c r="H11" s="275">
        <v>103305</v>
      </c>
      <c r="I11" s="282"/>
      <c r="J11" s="74">
        <f t="shared" ref="J11:J14" si="0">+B11</f>
        <v>2011</v>
      </c>
      <c r="K11" s="75">
        <f>AVERAGE(D11:E11)</f>
        <v>61955.5</v>
      </c>
      <c r="L11" s="76">
        <f>C11/K11</f>
        <v>0.17041263487503128</v>
      </c>
      <c r="M11" s="15"/>
      <c r="N11" s="15"/>
      <c r="O11" s="15"/>
      <c r="P11" s="15"/>
      <c r="Q11" s="15"/>
      <c r="R11" s="15"/>
      <c r="S11" s="15"/>
      <c r="T11" s="15"/>
      <c r="U11" s="15"/>
      <c r="V11" s="15"/>
    </row>
    <row r="12" spans="1:22" ht="15" customHeight="1" x14ac:dyDescent="0.3">
      <c r="A12" s="244" t="s">
        <v>89</v>
      </c>
      <c r="B12" s="21">
        <v>2012</v>
      </c>
      <c r="C12" s="276">
        <v>13039</v>
      </c>
      <c r="D12" s="24">
        <v>58297</v>
      </c>
      <c r="E12" s="277">
        <v>128672</v>
      </c>
      <c r="F12" s="24">
        <v>154300</v>
      </c>
      <c r="G12" s="276">
        <v>16140</v>
      </c>
      <c r="H12" s="277">
        <v>140560</v>
      </c>
      <c r="I12" s="282"/>
      <c r="J12" s="74">
        <f t="shared" si="0"/>
        <v>2012</v>
      </c>
      <c r="K12" s="75">
        <f t="shared" ref="K12:K14" si="1">AVERAGE(D12:E12)</f>
        <v>93484.5</v>
      </c>
      <c r="L12" s="76">
        <f t="shared" ref="L12:L14" si="2">C12/K12</f>
        <v>0.13947766742080239</v>
      </c>
      <c r="M12" s="15"/>
      <c r="N12" s="15"/>
      <c r="O12" s="15"/>
      <c r="P12" s="15"/>
      <c r="Q12" s="15"/>
      <c r="R12" s="15"/>
      <c r="S12" s="15"/>
      <c r="T12" s="15"/>
      <c r="U12" s="15"/>
      <c r="V12" s="15"/>
    </row>
    <row r="13" spans="1:22" ht="15" customHeight="1" x14ac:dyDescent="0.3">
      <c r="A13" s="244" t="s">
        <v>89</v>
      </c>
      <c r="B13" s="21">
        <v>2013</v>
      </c>
      <c r="C13" s="276">
        <v>13143</v>
      </c>
      <c r="D13" s="24">
        <v>86074</v>
      </c>
      <c r="E13" s="277">
        <v>145070</v>
      </c>
      <c r="F13" s="24">
        <v>163100</v>
      </c>
      <c r="G13" s="276">
        <v>34477</v>
      </c>
      <c r="H13" s="277">
        <v>128923</v>
      </c>
      <c r="I13" s="282"/>
      <c r="J13" s="74">
        <f t="shared" si="0"/>
        <v>2013</v>
      </c>
      <c r="K13" s="75">
        <f t="shared" si="1"/>
        <v>115572</v>
      </c>
      <c r="L13" s="76">
        <f t="shared" si="2"/>
        <v>0.11372131658187104</v>
      </c>
      <c r="M13" s="15"/>
      <c r="N13" s="15"/>
      <c r="O13" s="15"/>
      <c r="P13" s="15"/>
      <c r="Q13" s="15"/>
      <c r="R13" s="15"/>
      <c r="S13" s="15"/>
      <c r="T13" s="15"/>
      <c r="U13" s="15"/>
      <c r="V13" s="15"/>
    </row>
    <row r="14" spans="1:22" ht="15" customHeight="1" thickBot="1" x14ac:dyDescent="0.35">
      <c r="A14" s="244" t="s">
        <v>89</v>
      </c>
      <c r="B14" s="21">
        <v>2014</v>
      </c>
      <c r="C14" s="278">
        <v>15286</v>
      </c>
      <c r="D14" s="279">
        <v>105466</v>
      </c>
      <c r="E14" s="280">
        <v>163626</v>
      </c>
      <c r="F14" s="24">
        <v>176400</v>
      </c>
      <c r="G14" s="278">
        <v>56141</v>
      </c>
      <c r="H14" s="280">
        <v>120959</v>
      </c>
      <c r="I14" s="282"/>
      <c r="J14" s="74">
        <f t="shared" si="0"/>
        <v>2014</v>
      </c>
      <c r="K14" s="75">
        <f t="shared" si="1"/>
        <v>134546</v>
      </c>
      <c r="L14" s="76">
        <f t="shared" si="2"/>
        <v>0.11361170157418281</v>
      </c>
      <c r="N14" s="15"/>
      <c r="O14" s="15"/>
      <c r="P14" s="15"/>
      <c r="Q14" s="15"/>
      <c r="R14" s="15"/>
      <c r="S14" s="15"/>
      <c r="T14" s="15"/>
      <c r="U14" s="15"/>
      <c r="V14" s="15"/>
    </row>
    <row r="15" spans="1:22" ht="15" customHeight="1" thickBot="1" x14ac:dyDescent="0.35">
      <c r="A15" s="244" t="s">
        <v>89</v>
      </c>
      <c r="B15" s="23"/>
      <c r="C15" s="22"/>
      <c r="D15" s="22"/>
      <c r="E15" s="22"/>
      <c r="F15" s="22"/>
      <c r="G15" s="22"/>
      <c r="H15" s="22"/>
      <c r="I15" s="242"/>
    </row>
    <row r="16" spans="1:22" ht="15" customHeight="1" thickBot="1" x14ac:dyDescent="0.35">
      <c r="A16" s="244" t="s">
        <v>89</v>
      </c>
      <c r="B16" s="281">
        <v>205520</v>
      </c>
      <c r="C16" s="19" t="s">
        <v>143</v>
      </c>
      <c r="D16" s="18"/>
      <c r="E16" s="18"/>
      <c r="F16" s="18"/>
      <c r="G16" s="18"/>
      <c r="H16" s="18"/>
      <c r="I16" s="242"/>
      <c r="K16" s="80" t="s">
        <v>203</v>
      </c>
      <c r="L16" s="78">
        <f>AVERAGE(L13:L14)</f>
        <v>0.11366650907802692</v>
      </c>
      <c r="M16" s="79" t="s">
        <v>228</v>
      </c>
      <c r="N16" s="31"/>
      <c r="O16" s="31"/>
    </row>
    <row r="17" spans="1:12" ht="15" customHeight="1" thickBot="1" x14ac:dyDescent="0.35">
      <c r="A17" s="244" t="s">
        <v>89</v>
      </c>
      <c r="B17" s="281">
        <v>111853</v>
      </c>
      <c r="C17" s="19" t="s">
        <v>142</v>
      </c>
      <c r="D17" s="18"/>
      <c r="E17" s="18"/>
      <c r="F17" s="18"/>
      <c r="G17" s="18"/>
      <c r="H17" s="18"/>
      <c r="I17" s="242"/>
      <c r="K17" s="81" t="s">
        <v>217</v>
      </c>
      <c r="L17" s="83">
        <f>L16*(0.5*B16+B17)</f>
        <v>24394.310512762589</v>
      </c>
    </row>
    <row r="18" spans="1:12" ht="15" customHeight="1" x14ac:dyDescent="0.3">
      <c r="A18" s="244" t="s">
        <v>89</v>
      </c>
      <c r="B18" s="19"/>
      <c r="C18" s="18"/>
      <c r="D18" s="18"/>
      <c r="E18" s="18"/>
      <c r="F18" s="18"/>
      <c r="G18" s="18"/>
      <c r="H18" s="18"/>
      <c r="I18" s="242"/>
    </row>
    <row r="19" spans="1:12" ht="15" customHeight="1" x14ac:dyDescent="0.3">
      <c r="A19" s="244">
        <v>0.5</v>
      </c>
      <c r="B19" s="19" t="s">
        <v>0</v>
      </c>
      <c r="C19" s="18"/>
      <c r="D19" s="18"/>
      <c r="E19" s="18"/>
      <c r="F19" s="18"/>
      <c r="G19" s="18"/>
      <c r="H19" s="18"/>
      <c r="I19" s="242"/>
    </row>
    <row r="20" spans="1:12" ht="15" customHeight="1" x14ac:dyDescent="0.3">
      <c r="A20" s="244" t="s">
        <v>89</v>
      </c>
      <c r="B20" s="19" t="s">
        <v>141</v>
      </c>
      <c r="C20" s="18"/>
      <c r="D20" s="18"/>
      <c r="E20" s="18"/>
      <c r="F20" s="18"/>
      <c r="G20" s="18"/>
      <c r="H20" s="18"/>
      <c r="I20" s="242"/>
    </row>
    <row r="21" spans="1:12" ht="15" customHeight="1" x14ac:dyDescent="0.3">
      <c r="A21" s="244" t="s">
        <v>89</v>
      </c>
      <c r="B21" s="19"/>
      <c r="C21" s="18"/>
      <c r="D21" s="18"/>
      <c r="E21" s="18"/>
      <c r="F21" s="18"/>
      <c r="G21" s="18"/>
      <c r="H21" s="18"/>
      <c r="I21" s="242"/>
    </row>
    <row r="22" spans="1:12" ht="15" customHeight="1" x14ac:dyDescent="0.3">
      <c r="A22" s="244">
        <v>1.75</v>
      </c>
      <c r="B22" s="19" t="s">
        <v>1</v>
      </c>
      <c r="C22" s="18"/>
      <c r="D22" s="18"/>
      <c r="E22" s="18"/>
      <c r="F22" s="18"/>
      <c r="G22" s="18"/>
      <c r="H22" s="18"/>
      <c r="I22" s="242"/>
    </row>
    <row r="23" spans="1:12" ht="15" customHeight="1" x14ac:dyDescent="0.3">
      <c r="A23" s="244" t="s">
        <v>89</v>
      </c>
      <c r="B23" s="19" t="s">
        <v>140</v>
      </c>
      <c r="C23" s="18"/>
      <c r="D23" s="18"/>
      <c r="E23" s="18"/>
      <c r="F23" s="18"/>
      <c r="G23" s="18"/>
      <c r="H23" s="18"/>
      <c r="I23" s="242"/>
    </row>
    <row r="24" spans="1:12" ht="15" customHeight="1" thickBot="1" x14ac:dyDescent="0.35">
      <c r="A24" s="245" t="s">
        <v>89</v>
      </c>
      <c r="B24" s="246" t="s">
        <v>139</v>
      </c>
      <c r="C24" s="247"/>
      <c r="D24" s="247"/>
      <c r="E24" s="247"/>
      <c r="F24" s="247"/>
      <c r="G24" s="247"/>
      <c r="H24" s="247"/>
      <c r="I24" s="248"/>
    </row>
    <row r="25" spans="1:12" ht="15" customHeight="1" x14ac:dyDescent="0.3"/>
    <row r="26" spans="1:12" ht="15" customHeight="1" x14ac:dyDescent="0.3"/>
    <row r="27" spans="1:12" ht="15" customHeight="1" x14ac:dyDescent="0.3"/>
    <row r="28" spans="1:12" ht="15" customHeight="1" x14ac:dyDescent="0.3"/>
    <row r="29" spans="1:12" ht="15" customHeight="1" x14ac:dyDescent="0.3"/>
    <row r="30" spans="1:12" ht="15" customHeight="1" x14ac:dyDescent="0.3"/>
    <row r="31" spans="1:12" ht="15" customHeight="1" x14ac:dyDescent="0.3"/>
    <row r="32" spans="1:12"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row r="187" ht="15" customHeight="1" x14ac:dyDescent="0.3"/>
    <row r="188" ht="15" customHeight="1" x14ac:dyDescent="0.3"/>
    <row r="189" ht="15" customHeight="1" x14ac:dyDescent="0.3"/>
    <row r="190" ht="15" customHeight="1" x14ac:dyDescent="0.3"/>
    <row r="191" ht="15" customHeight="1" x14ac:dyDescent="0.3"/>
    <row r="192" ht="15" customHeight="1" x14ac:dyDescent="0.3"/>
    <row r="193" ht="15" customHeight="1" x14ac:dyDescent="0.3"/>
    <row r="194" ht="15" customHeight="1" x14ac:dyDescent="0.3"/>
    <row r="195" ht="15" customHeight="1" x14ac:dyDescent="0.3"/>
    <row r="196" ht="15" customHeight="1" x14ac:dyDescent="0.3"/>
    <row r="197" ht="15" customHeight="1" x14ac:dyDescent="0.3"/>
    <row r="198" ht="15" customHeight="1" x14ac:dyDescent="0.3"/>
    <row r="199" ht="15" customHeight="1" x14ac:dyDescent="0.3"/>
    <row r="200" ht="15" customHeight="1" x14ac:dyDescent="0.3"/>
  </sheetData>
  <protectedRanges>
    <protectedRange sqref="B2:C2" name="Range1"/>
  </protectedRanges>
  <conditionalFormatting sqref="B2">
    <cfRule type="cellIs" dxfId="19" priority="1" operator="equal">
      <formula>"Review"</formula>
    </cfRule>
    <cfRule type="cellIs" dxfId="18" priority="2" operator="equal">
      <formula>"Finished"</formula>
    </cfRule>
    <cfRule type="cellIs" dxfId="17" priority="3" operator="equal">
      <formula>"Incomplete"</formula>
    </cfRule>
  </conditionalFormatting>
  <dataValidations count="1">
    <dataValidation type="list" showInputMessage="1" showErrorMessage="1" sqref="B2" xr:uid="{00000000-0002-0000-1000-000000000000}">
      <formula1>"Incomplete, Finished, Review"</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A1C7D-57AB-4EAB-80C6-6C0BEA08CCCE}">
  <dimension ref="A1:N201"/>
  <sheetViews>
    <sheetView showGridLines="0" workbookViewId="0"/>
  </sheetViews>
  <sheetFormatPr defaultColWidth="0" defaultRowHeight="0" customHeight="1" zeroHeight="1" x14ac:dyDescent="0.3"/>
  <cols>
    <col min="1" max="1" width="6.44140625" style="113" bestFit="1" customWidth="1"/>
    <col min="2" max="2" width="11.44140625" style="113" customWidth="1"/>
    <col min="3" max="7" width="10.6640625" style="113" customWidth="1"/>
    <col min="8" max="8" width="9.6640625" style="113" customWidth="1"/>
    <col min="9" max="14" width="10.6640625" style="113" customWidth="1"/>
    <col min="15" max="52" width="11.44140625" style="113" customWidth="1"/>
    <col min="53" max="16384" width="0" style="113" hidden="1"/>
  </cols>
  <sheetData>
    <row r="1" spans="1:14" s="109" customFormat="1" ht="14.25" customHeight="1" thickBot="1" x14ac:dyDescent="0.35">
      <c r="A1" s="163" t="s">
        <v>253</v>
      </c>
      <c r="B1" s="207"/>
      <c r="C1" s="207"/>
      <c r="D1" s="107"/>
      <c r="E1" s="107"/>
      <c r="F1" s="107"/>
      <c r="G1" s="107"/>
      <c r="H1" s="107"/>
      <c r="I1" s="107"/>
      <c r="J1" s="107"/>
      <c r="K1" s="107"/>
      <c r="L1" s="107"/>
      <c r="M1" s="107"/>
      <c r="N1" s="108"/>
    </row>
    <row r="2" spans="1:14" ht="14.25" customHeight="1" thickBot="1" x14ac:dyDescent="0.35">
      <c r="A2" s="164">
        <v>22</v>
      </c>
      <c r="B2" s="165" t="s">
        <v>159</v>
      </c>
      <c r="C2" s="110"/>
      <c r="D2" s="110"/>
      <c r="E2" s="110"/>
      <c r="F2" s="110"/>
      <c r="G2" s="110"/>
      <c r="H2" s="110"/>
      <c r="I2" s="111"/>
      <c r="J2" s="110"/>
      <c r="K2" s="110"/>
      <c r="L2" s="110"/>
      <c r="M2" s="110"/>
      <c r="N2" s="112"/>
    </row>
    <row r="3" spans="1:14" ht="14.85" customHeight="1" x14ac:dyDescent="0.3">
      <c r="A3" s="114" t="s">
        <v>90</v>
      </c>
      <c r="B3" s="115"/>
      <c r="C3" s="115"/>
      <c r="D3" s="115"/>
      <c r="E3" s="115"/>
      <c r="F3" s="115"/>
      <c r="G3" s="115"/>
      <c r="H3" s="115"/>
      <c r="I3" s="116"/>
      <c r="J3" s="115"/>
      <c r="K3" s="115"/>
      <c r="L3" s="115"/>
      <c r="M3" s="115"/>
      <c r="N3" s="117"/>
    </row>
    <row r="4" spans="1:14" ht="14.85" customHeight="1" x14ac:dyDescent="0.3">
      <c r="A4" s="118">
        <f>SUM(A5:A48)</f>
        <v>2.25</v>
      </c>
      <c r="B4" s="119" t="s">
        <v>2</v>
      </c>
      <c r="C4" s="115"/>
      <c r="D4" s="115"/>
      <c r="E4" s="115"/>
      <c r="F4" s="115"/>
      <c r="G4" s="115"/>
      <c r="H4" s="115"/>
      <c r="I4" s="115"/>
      <c r="J4" s="115"/>
      <c r="K4" s="115"/>
      <c r="L4" s="115"/>
      <c r="M4" s="115"/>
      <c r="N4" s="117"/>
    </row>
    <row r="5" spans="1:14" ht="14.85" customHeight="1" x14ac:dyDescent="0.3">
      <c r="A5" s="118"/>
      <c r="B5" s="120"/>
      <c r="C5" s="121"/>
      <c r="D5" s="121"/>
      <c r="E5" s="121"/>
      <c r="F5" s="121"/>
      <c r="G5" s="115"/>
      <c r="H5" s="120"/>
      <c r="I5" s="121"/>
      <c r="J5" s="121"/>
      <c r="K5" s="121"/>
      <c r="L5" s="121"/>
      <c r="M5" s="115"/>
      <c r="N5" s="117"/>
    </row>
    <row r="6" spans="1:14" ht="14.85" customHeight="1" x14ac:dyDescent="0.3">
      <c r="A6" s="118"/>
      <c r="B6" s="120" t="s">
        <v>3</v>
      </c>
      <c r="C6" s="122" t="s">
        <v>254</v>
      </c>
      <c r="D6" s="122"/>
      <c r="E6" s="122"/>
      <c r="F6" s="122"/>
      <c r="G6" s="122"/>
      <c r="H6" s="120"/>
      <c r="I6" s="120" t="s">
        <v>3</v>
      </c>
      <c r="J6" s="122" t="s">
        <v>255</v>
      </c>
      <c r="K6" s="122"/>
      <c r="L6" s="123"/>
      <c r="M6" s="123"/>
      <c r="N6" s="124"/>
    </row>
    <row r="7" spans="1:14" ht="14.85" customHeight="1" x14ac:dyDescent="0.3">
      <c r="A7" s="118"/>
      <c r="B7" s="125" t="s">
        <v>7</v>
      </c>
      <c r="C7" s="126">
        <v>12</v>
      </c>
      <c r="D7" s="126">
        <v>24</v>
      </c>
      <c r="E7" s="126">
        <v>36</v>
      </c>
      <c r="F7" s="126">
        <v>48</v>
      </c>
      <c r="G7" s="125">
        <v>60</v>
      </c>
      <c r="H7" s="120"/>
      <c r="I7" s="125" t="s">
        <v>7</v>
      </c>
      <c r="J7" s="126">
        <v>12</v>
      </c>
      <c r="K7" s="126">
        <v>24</v>
      </c>
      <c r="L7" s="126">
        <v>36</v>
      </c>
      <c r="M7" s="126">
        <v>48</v>
      </c>
      <c r="N7" s="127">
        <v>60</v>
      </c>
    </row>
    <row r="8" spans="1:14" ht="14.85" customHeight="1" x14ac:dyDescent="0.3">
      <c r="A8" s="118"/>
      <c r="B8" s="120">
        <v>2011</v>
      </c>
      <c r="C8" s="121">
        <v>10000</v>
      </c>
      <c r="D8" s="121">
        <v>20000</v>
      </c>
      <c r="E8" s="121">
        <v>25000</v>
      </c>
      <c r="F8" s="121">
        <v>27000</v>
      </c>
      <c r="G8" s="121">
        <v>27000</v>
      </c>
      <c r="H8" s="120"/>
      <c r="I8" s="120">
        <v>2011</v>
      </c>
      <c r="J8" s="121">
        <v>500</v>
      </c>
      <c r="K8" s="121">
        <v>1500</v>
      </c>
      <c r="L8" s="121">
        <v>2250</v>
      </c>
      <c r="M8" s="121">
        <v>2700</v>
      </c>
      <c r="N8" s="128">
        <v>2700</v>
      </c>
    </row>
    <row r="9" spans="1:14" ht="14.85" customHeight="1" x14ac:dyDescent="0.3">
      <c r="A9" s="118"/>
      <c r="B9" s="120">
        <v>2012</v>
      </c>
      <c r="C9" s="121">
        <v>10000</v>
      </c>
      <c r="D9" s="121">
        <v>20000</v>
      </c>
      <c r="E9" s="121">
        <v>25000</v>
      </c>
      <c r="F9" s="121">
        <v>27000</v>
      </c>
      <c r="G9" s="121"/>
      <c r="H9" s="120"/>
      <c r="I9" s="120">
        <v>2012</v>
      </c>
      <c r="J9" s="121">
        <v>500</v>
      </c>
      <c r="K9" s="121">
        <v>1500</v>
      </c>
      <c r="L9" s="121">
        <v>2250</v>
      </c>
      <c r="M9" s="121">
        <v>2475</v>
      </c>
      <c r="N9" s="128"/>
    </row>
    <row r="10" spans="1:14" ht="14.85" customHeight="1" x14ac:dyDescent="0.3">
      <c r="A10" s="118"/>
      <c r="B10" s="120">
        <v>2013</v>
      </c>
      <c r="C10" s="121">
        <v>10000</v>
      </c>
      <c r="D10" s="121">
        <v>20000</v>
      </c>
      <c r="E10" s="121">
        <v>25000</v>
      </c>
      <c r="F10" s="121"/>
      <c r="G10" s="121"/>
      <c r="H10" s="120"/>
      <c r="I10" s="120">
        <v>2013</v>
      </c>
      <c r="J10" s="121">
        <v>500</v>
      </c>
      <c r="K10" s="121">
        <v>1500</v>
      </c>
      <c r="L10" s="121">
        <v>1875</v>
      </c>
      <c r="M10" s="121"/>
      <c r="N10" s="128"/>
    </row>
    <row r="11" spans="1:14" ht="14.85" customHeight="1" x14ac:dyDescent="0.3">
      <c r="A11" s="118"/>
      <c r="B11" s="120">
        <v>2014</v>
      </c>
      <c r="C11" s="121">
        <v>10000</v>
      </c>
      <c r="D11" s="121">
        <v>20000</v>
      </c>
      <c r="E11" s="121"/>
      <c r="F11" s="121"/>
      <c r="G11" s="121"/>
      <c r="H11" s="120"/>
      <c r="I11" s="120">
        <v>2014</v>
      </c>
      <c r="J11" s="121">
        <v>500</v>
      </c>
      <c r="K11" s="121">
        <v>1000</v>
      </c>
      <c r="L11" s="121"/>
      <c r="M11" s="121"/>
      <c r="N11" s="128"/>
    </row>
    <row r="12" spans="1:14" ht="14.85" customHeight="1" x14ac:dyDescent="0.3">
      <c r="A12" s="118"/>
      <c r="B12" s="120">
        <v>2015</v>
      </c>
      <c r="C12" s="121">
        <v>10000</v>
      </c>
      <c r="D12" s="121"/>
      <c r="E12" s="121"/>
      <c r="F12" s="121"/>
      <c r="G12" s="121"/>
      <c r="H12" s="120"/>
      <c r="I12" s="120">
        <v>2015</v>
      </c>
      <c r="J12" s="121">
        <v>250</v>
      </c>
      <c r="K12" s="121"/>
      <c r="L12" s="121"/>
      <c r="M12" s="121"/>
      <c r="N12" s="128"/>
    </row>
    <row r="13" spans="1:14" ht="14.85" customHeight="1" x14ac:dyDescent="0.3">
      <c r="A13" s="118"/>
      <c r="B13" s="120"/>
      <c r="C13" s="121"/>
      <c r="D13" s="121"/>
      <c r="E13" s="121"/>
      <c r="F13" s="121"/>
      <c r="G13" s="115"/>
      <c r="H13" s="120"/>
      <c r="I13" s="121"/>
      <c r="J13" s="121"/>
      <c r="K13" s="121"/>
      <c r="L13" s="121"/>
      <c r="M13" s="115"/>
      <c r="N13" s="117"/>
    </row>
    <row r="14" spans="1:14" ht="14.85" customHeight="1" x14ac:dyDescent="0.3">
      <c r="A14" s="118"/>
      <c r="B14" s="120" t="s">
        <v>3</v>
      </c>
      <c r="C14" s="122" t="s">
        <v>256</v>
      </c>
      <c r="D14" s="122"/>
      <c r="E14" s="122"/>
      <c r="F14" s="122"/>
      <c r="G14" s="115"/>
      <c r="H14" s="120"/>
      <c r="I14" s="120" t="s">
        <v>3</v>
      </c>
      <c r="J14" s="122" t="s">
        <v>257</v>
      </c>
      <c r="K14" s="122"/>
      <c r="L14" s="122"/>
      <c r="M14" s="122"/>
      <c r="N14" s="117"/>
    </row>
    <row r="15" spans="1:14" ht="14.85" customHeight="1" x14ac:dyDescent="0.3">
      <c r="A15" s="118"/>
      <c r="B15" s="125" t="s">
        <v>7</v>
      </c>
      <c r="C15" s="126" t="s">
        <v>229</v>
      </c>
      <c r="D15" s="126" t="s">
        <v>258</v>
      </c>
      <c r="E15" s="126" t="s">
        <v>259</v>
      </c>
      <c r="F15" s="126" t="s">
        <v>260</v>
      </c>
      <c r="G15" s="115"/>
      <c r="H15" s="120"/>
      <c r="I15" s="125" t="s">
        <v>7</v>
      </c>
      <c r="J15" s="126" t="s">
        <v>229</v>
      </c>
      <c r="K15" s="126" t="s">
        <v>258</v>
      </c>
      <c r="L15" s="126" t="s">
        <v>259</v>
      </c>
      <c r="M15" s="126" t="s">
        <v>260</v>
      </c>
      <c r="N15" s="117"/>
    </row>
    <row r="16" spans="1:14" ht="14.85" customHeight="1" x14ac:dyDescent="0.3">
      <c r="A16" s="118"/>
      <c r="B16" s="120">
        <v>2011</v>
      </c>
      <c r="C16" s="129">
        <v>2</v>
      </c>
      <c r="D16" s="129">
        <v>1.25</v>
      </c>
      <c r="E16" s="129">
        <v>1.08</v>
      </c>
      <c r="F16" s="129">
        <v>1</v>
      </c>
      <c r="G16" s="120"/>
      <c r="H16" s="120"/>
      <c r="I16" s="120">
        <v>2011</v>
      </c>
      <c r="J16" s="129">
        <v>3</v>
      </c>
      <c r="K16" s="129">
        <v>1.5</v>
      </c>
      <c r="L16" s="129">
        <v>1.2</v>
      </c>
      <c r="M16" s="129">
        <v>1</v>
      </c>
      <c r="N16" s="117"/>
    </row>
    <row r="17" spans="1:14" ht="14.85" customHeight="1" x14ac:dyDescent="0.3">
      <c r="A17" s="118"/>
      <c r="B17" s="120">
        <v>2012</v>
      </c>
      <c r="C17" s="129">
        <v>2</v>
      </c>
      <c r="D17" s="129">
        <v>1.25</v>
      </c>
      <c r="E17" s="129">
        <v>1.08</v>
      </c>
      <c r="F17" s="129"/>
      <c r="G17" s="120"/>
      <c r="H17" s="120"/>
      <c r="I17" s="120">
        <v>2012</v>
      </c>
      <c r="J17" s="129">
        <v>3</v>
      </c>
      <c r="K17" s="129">
        <v>1.5</v>
      </c>
      <c r="L17" s="129">
        <v>1.1000000000000001</v>
      </c>
      <c r="M17" s="129"/>
      <c r="N17" s="117"/>
    </row>
    <row r="18" spans="1:14" ht="14.85" customHeight="1" x14ac:dyDescent="0.3">
      <c r="A18" s="118"/>
      <c r="B18" s="120">
        <v>2013</v>
      </c>
      <c r="C18" s="129">
        <v>2</v>
      </c>
      <c r="D18" s="129">
        <v>1.25</v>
      </c>
      <c r="E18" s="129"/>
      <c r="F18" s="129"/>
      <c r="G18" s="121"/>
      <c r="H18" s="120"/>
      <c r="I18" s="120">
        <v>2013</v>
      </c>
      <c r="J18" s="129">
        <v>3</v>
      </c>
      <c r="K18" s="129">
        <v>1.25</v>
      </c>
      <c r="L18" s="129"/>
      <c r="M18" s="129"/>
      <c r="N18" s="117"/>
    </row>
    <row r="19" spans="1:14" ht="14.85" customHeight="1" x14ac:dyDescent="0.3">
      <c r="A19" s="118"/>
      <c r="B19" s="120">
        <v>2014</v>
      </c>
      <c r="C19" s="129">
        <v>2</v>
      </c>
      <c r="D19" s="129"/>
      <c r="E19" s="129"/>
      <c r="F19" s="129"/>
      <c r="G19" s="121"/>
      <c r="H19" s="120"/>
      <c r="I19" s="120">
        <v>2014</v>
      </c>
      <c r="J19" s="129">
        <v>2</v>
      </c>
      <c r="K19" s="129"/>
      <c r="L19" s="129"/>
      <c r="M19" s="129"/>
      <c r="N19" s="117"/>
    </row>
    <row r="20" spans="1:14" ht="14.85" customHeight="1" x14ac:dyDescent="0.3">
      <c r="A20" s="118"/>
      <c r="B20" s="119"/>
      <c r="C20" s="129"/>
      <c r="D20" s="129"/>
      <c r="E20" s="129"/>
      <c r="F20" s="129"/>
      <c r="G20" s="121"/>
      <c r="H20" s="120"/>
      <c r="I20" s="120"/>
      <c r="J20" s="129"/>
      <c r="K20" s="129"/>
      <c r="L20" s="129"/>
      <c r="M20" s="129"/>
      <c r="N20" s="117"/>
    </row>
    <row r="21" spans="1:14" ht="14.85" customHeight="1" x14ac:dyDescent="0.3">
      <c r="A21" s="118"/>
      <c r="B21" s="120" t="s">
        <v>24</v>
      </c>
      <c r="C21" s="121" t="s">
        <v>261</v>
      </c>
      <c r="D21" s="121" t="s">
        <v>4</v>
      </c>
      <c r="E21" s="121" t="s">
        <v>4</v>
      </c>
      <c r="F21" s="121" t="s">
        <v>4</v>
      </c>
      <c r="G21" s="115"/>
      <c r="H21" s="120"/>
      <c r="I21" s="121"/>
      <c r="J21" s="121"/>
      <c r="K21" s="121"/>
      <c r="L21" s="121"/>
      <c r="M21" s="115"/>
      <c r="N21" s="117"/>
    </row>
    <row r="22" spans="1:14" ht="14.85" customHeight="1" x14ac:dyDescent="0.3">
      <c r="A22" s="118"/>
      <c r="B22" s="125" t="s">
        <v>7</v>
      </c>
      <c r="C22" s="126" t="s">
        <v>262</v>
      </c>
      <c r="D22" s="126" t="s">
        <v>263</v>
      </c>
      <c r="E22" s="126" t="s">
        <v>264</v>
      </c>
      <c r="F22" s="126" t="s">
        <v>265</v>
      </c>
      <c r="G22" s="115"/>
      <c r="H22" s="120"/>
      <c r="I22" s="121"/>
      <c r="J22" s="121"/>
      <c r="K22" s="121"/>
      <c r="L22" s="121"/>
      <c r="M22" s="115"/>
      <c r="N22" s="117"/>
    </row>
    <row r="23" spans="1:14" ht="14.85" customHeight="1" x14ac:dyDescent="0.3">
      <c r="A23" s="118"/>
      <c r="B23" s="120">
        <v>2011</v>
      </c>
      <c r="C23" s="121">
        <v>50000</v>
      </c>
      <c r="D23" s="121">
        <v>27000</v>
      </c>
      <c r="E23" s="121">
        <v>2700</v>
      </c>
      <c r="F23" s="121">
        <v>3240</v>
      </c>
      <c r="G23" s="115"/>
      <c r="H23" s="130"/>
      <c r="I23" s="121"/>
      <c r="J23" s="121"/>
      <c r="K23" s="121"/>
      <c r="L23" s="121"/>
      <c r="M23" s="115"/>
      <c r="N23" s="117"/>
    </row>
    <row r="24" spans="1:14" ht="14.85" customHeight="1" x14ac:dyDescent="0.3">
      <c r="A24" s="118"/>
      <c r="B24" s="120">
        <v>2012</v>
      </c>
      <c r="C24" s="121">
        <v>50000</v>
      </c>
      <c r="D24" s="121">
        <v>27000</v>
      </c>
      <c r="E24" s="121">
        <v>2700</v>
      </c>
      <c r="F24" s="121">
        <v>3240</v>
      </c>
      <c r="G24" s="115"/>
      <c r="H24" s="130"/>
      <c r="I24" s="121"/>
      <c r="J24" s="121"/>
      <c r="K24" s="121"/>
      <c r="L24" s="121"/>
      <c r="M24" s="115"/>
      <c r="N24" s="117"/>
    </row>
    <row r="25" spans="1:14" ht="14.85" customHeight="1" x14ac:dyDescent="0.3">
      <c r="A25" s="118"/>
      <c r="B25" s="120">
        <v>2013</v>
      </c>
      <c r="C25" s="121">
        <v>50000</v>
      </c>
      <c r="D25" s="121">
        <v>27000</v>
      </c>
      <c r="E25" s="121">
        <v>2700</v>
      </c>
      <c r="F25" s="121">
        <v>3240</v>
      </c>
      <c r="G25" s="115"/>
      <c r="H25" s="130"/>
      <c r="I25" s="121"/>
      <c r="J25" s="121"/>
      <c r="K25" s="121"/>
      <c r="L25" s="121"/>
      <c r="M25" s="115"/>
      <c r="N25" s="117"/>
    </row>
    <row r="26" spans="1:14" ht="14.85" customHeight="1" x14ac:dyDescent="0.3">
      <c r="A26" s="118"/>
      <c r="B26" s="120">
        <v>2014</v>
      </c>
      <c r="C26" s="121">
        <v>50000</v>
      </c>
      <c r="D26" s="121">
        <v>27000</v>
      </c>
      <c r="E26" s="121">
        <v>2700</v>
      </c>
      <c r="F26" s="121">
        <v>3240</v>
      </c>
      <c r="G26" s="115"/>
      <c r="H26" s="130"/>
      <c r="I26" s="121"/>
      <c r="J26" s="121"/>
      <c r="K26" s="121"/>
      <c r="L26" s="121"/>
      <c r="M26" s="115"/>
      <c r="N26" s="117"/>
    </row>
    <row r="27" spans="1:14" ht="14.85" customHeight="1" x14ac:dyDescent="0.3">
      <c r="A27" s="118"/>
      <c r="B27" s="120">
        <v>2015</v>
      </c>
      <c r="C27" s="121">
        <v>50000</v>
      </c>
      <c r="D27" s="121">
        <v>27000</v>
      </c>
      <c r="E27" s="121">
        <v>1350</v>
      </c>
      <c r="F27" s="121">
        <v>4212</v>
      </c>
      <c r="G27" s="120"/>
      <c r="H27" s="130"/>
      <c r="I27" s="131"/>
      <c r="J27" s="132"/>
      <c r="K27" s="115"/>
      <c r="L27" s="115"/>
      <c r="M27" s="115"/>
      <c r="N27" s="117"/>
    </row>
    <row r="28" spans="1:14" ht="14.85" customHeight="1" thickBot="1" x14ac:dyDescent="0.35">
      <c r="A28" s="118"/>
      <c r="B28" s="120"/>
      <c r="C28" s="120"/>
      <c r="D28" s="120"/>
      <c r="E28" s="120"/>
      <c r="F28" s="120"/>
      <c r="G28" s="120"/>
      <c r="H28" s="120"/>
      <c r="I28" s="120"/>
      <c r="J28" s="115"/>
      <c r="K28" s="115"/>
      <c r="L28" s="115"/>
      <c r="M28" s="115"/>
      <c r="N28" s="117"/>
    </row>
    <row r="29" spans="1:14" ht="14.85" customHeight="1" x14ac:dyDescent="0.3">
      <c r="A29" s="118"/>
      <c r="B29" s="133">
        <v>0</v>
      </c>
      <c r="C29" s="134" t="s">
        <v>266</v>
      </c>
      <c r="D29" s="135"/>
      <c r="E29" s="135"/>
      <c r="F29" s="136"/>
      <c r="G29" s="120"/>
      <c r="H29" s="120"/>
      <c r="I29" s="120"/>
      <c r="J29" s="115"/>
      <c r="K29" s="115"/>
      <c r="L29" s="115"/>
      <c r="M29" s="115"/>
      <c r="N29" s="117"/>
    </row>
    <row r="30" spans="1:14" ht="14.85" customHeight="1" x14ac:dyDescent="0.3">
      <c r="A30" s="118"/>
      <c r="B30" s="137">
        <v>21000</v>
      </c>
      <c r="C30" s="138" t="s">
        <v>267</v>
      </c>
      <c r="D30" s="139"/>
      <c r="E30" s="139"/>
      <c r="F30" s="140"/>
      <c r="G30" s="120"/>
      <c r="H30" s="120"/>
      <c r="I30" s="120"/>
      <c r="J30" s="115"/>
      <c r="K30" s="115"/>
      <c r="L30" s="115"/>
      <c r="M30" s="115"/>
      <c r="N30" s="117"/>
    </row>
    <row r="31" spans="1:14" ht="14.85" customHeight="1" thickBot="1" x14ac:dyDescent="0.35">
      <c r="A31" s="118"/>
      <c r="B31" s="141">
        <v>5000</v>
      </c>
      <c r="C31" s="142" t="s">
        <v>268</v>
      </c>
      <c r="D31" s="143"/>
      <c r="E31" s="143"/>
      <c r="F31" s="144"/>
      <c r="G31" s="120"/>
      <c r="H31" s="120"/>
      <c r="I31" s="120"/>
      <c r="J31" s="115"/>
      <c r="K31" s="115"/>
      <c r="L31" s="115"/>
      <c r="M31" s="115"/>
      <c r="N31" s="117"/>
    </row>
    <row r="32" spans="1:14" ht="14.85" customHeight="1" x14ac:dyDescent="0.3">
      <c r="A32" s="118"/>
      <c r="B32" s="115"/>
      <c r="C32" s="120"/>
      <c r="D32" s="120"/>
      <c r="E32" s="115"/>
      <c r="F32" s="115"/>
      <c r="G32" s="115"/>
      <c r="H32" s="121"/>
      <c r="I32" s="121"/>
      <c r="J32" s="115"/>
      <c r="K32" s="132"/>
      <c r="L32" s="132"/>
      <c r="M32" s="132"/>
      <c r="N32" s="145"/>
    </row>
    <row r="33" spans="1:14" ht="14.85" customHeight="1" x14ac:dyDescent="0.3">
      <c r="A33" s="118"/>
      <c r="B33" s="115" t="s">
        <v>269</v>
      </c>
      <c r="C33" s="120"/>
      <c r="D33" s="120"/>
      <c r="E33" s="115"/>
      <c r="F33" s="115"/>
      <c r="G33" s="115"/>
      <c r="H33" s="121"/>
      <c r="I33" s="121"/>
      <c r="J33" s="115"/>
      <c r="K33" s="132"/>
      <c r="L33" s="132"/>
      <c r="M33" s="132"/>
      <c r="N33" s="145"/>
    </row>
    <row r="34" spans="1:14" ht="14.85" customHeight="1" x14ac:dyDescent="0.3">
      <c r="A34" s="118"/>
      <c r="B34" s="115" t="s">
        <v>270</v>
      </c>
      <c r="C34" s="115"/>
      <c r="D34" s="115"/>
      <c r="E34" s="115"/>
      <c r="F34" s="115"/>
      <c r="G34" s="115"/>
      <c r="H34" s="115"/>
      <c r="I34" s="115"/>
      <c r="J34" s="115"/>
      <c r="K34" s="115"/>
      <c r="L34" s="115"/>
      <c r="M34" s="115"/>
      <c r="N34" s="117"/>
    </row>
    <row r="35" spans="1:14" ht="14.85" customHeight="1" x14ac:dyDescent="0.3">
      <c r="A35" s="118"/>
      <c r="B35" s="115" t="s">
        <v>271</v>
      </c>
      <c r="C35" s="115"/>
      <c r="D35" s="115"/>
      <c r="E35" s="115"/>
      <c r="F35" s="115"/>
      <c r="G35" s="115"/>
      <c r="H35" s="115"/>
      <c r="I35" s="115"/>
      <c r="J35" s="115"/>
      <c r="K35" s="115"/>
      <c r="L35" s="115"/>
      <c r="M35" s="115"/>
      <c r="N35" s="117"/>
    </row>
    <row r="36" spans="1:14" ht="14.85" customHeight="1" x14ac:dyDescent="0.3">
      <c r="A36" s="118"/>
      <c r="B36" s="115" t="s">
        <v>272</v>
      </c>
      <c r="C36" s="115"/>
      <c r="D36" s="115"/>
      <c r="E36" s="115"/>
      <c r="F36" s="115"/>
      <c r="G36" s="115"/>
      <c r="H36" s="115"/>
      <c r="I36" s="115"/>
      <c r="J36" s="115"/>
      <c r="K36" s="115"/>
      <c r="L36" s="115"/>
      <c r="M36" s="115"/>
      <c r="N36" s="117"/>
    </row>
    <row r="37" spans="1:14" ht="14.85" customHeight="1" x14ac:dyDescent="0.3">
      <c r="A37" s="118"/>
      <c r="B37" s="115" t="s">
        <v>273</v>
      </c>
      <c r="C37" s="115"/>
      <c r="D37" s="115"/>
      <c r="E37" s="115"/>
      <c r="F37" s="115"/>
      <c r="G37" s="115"/>
      <c r="H37" s="115"/>
      <c r="I37" s="115"/>
      <c r="J37" s="115"/>
      <c r="K37" s="115"/>
      <c r="L37" s="115"/>
      <c r="M37" s="115"/>
      <c r="N37" s="117"/>
    </row>
    <row r="38" spans="1:14" ht="14.85" customHeight="1" x14ac:dyDescent="0.3">
      <c r="A38" s="118"/>
      <c r="B38" s="115" t="s">
        <v>274</v>
      </c>
      <c r="C38" s="115"/>
      <c r="D38" s="115"/>
      <c r="E38" s="115"/>
      <c r="F38" s="115"/>
      <c r="G38" s="115"/>
      <c r="H38" s="115"/>
      <c r="I38" s="115"/>
      <c r="J38" s="115"/>
      <c r="K38" s="115"/>
      <c r="L38" s="115"/>
      <c r="M38" s="115"/>
      <c r="N38" s="117"/>
    </row>
    <row r="39" spans="1:14" ht="14.85" customHeight="1" x14ac:dyDescent="0.3">
      <c r="A39" s="118"/>
      <c r="B39" s="115"/>
      <c r="C39" s="115"/>
      <c r="D39" s="115"/>
      <c r="E39" s="115"/>
      <c r="F39" s="115"/>
      <c r="G39" s="115"/>
      <c r="H39" s="115"/>
      <c r="I39" s="115"/>
      <c r="J39" s="115"/>
      <c r="K39" s="115"/>
      <c r="L39" s="115"/>
      <c r="M39" s="115"/>
      <c r="N39" s="117"/>
    </row>
    <row r="40" spans="1:14" ht="14.85" customHeight="1" x14ac:dyDescent="0.3">
      <c r="A40" s="118">
        <v>1</v>
      </c>
      <c r="B40" s="115" t="s">
        <v>275</v>
      </c>
      <c r="C40" s="115"/>
      <c r="D40" s="115"/>
      <c r="E40" s="115"/>
      <c r="F40" s="115"/>
      <c r="G40" s="115"/>
      <c r="H40" s="115"/>
      <c r="I40" s="115"/>
      <c r="J40" s="115"/>
      <c r="K40" s="115"/>
      <c r="L40" s="115"/>
      <c r="M40" s="115"/>
      <c r="N40" s="117"/>
    </row>
    <row r="41" spans="1:14" ht="14.85" customHeight="1" x14ac:dyDescent="0.3">
      <c r="A41" s="118"/>
      <c r="B41" s="115" t="s">
        <v>276</v>
      </c>
      <c r="C41" s="115"/>
      <c r="D41" s="115"/>
      <c r="E41" s="115"/>
      <c r="F41" s="115"/>
      <c r="G41" s="115"/>
      <c r="H41" s="115"/>
      <c r="I41" s="115"/>
      <c r="J41" s="115"/>
      <c r="K41" s="115"/>
      <c r="L41" s="115"/>
      <c r="M41" s="115"/>
      <c r="N41" s="117"/>
    </row>
    <row r="42" spans="1:14" ht="14.85" customHeight="1" x14ac:dyDescent="0.3">
      <c r="A42" s="118"/>
      <c r="B42" s="115"/>
      <c r="C42" s="115"/>
      <c r="D42" s="115"/>
      <c r="E42" s="115"/>
      <c r="F42" s="115"/>
      <c r="G42" s="115"/>
      <c r="H42" s="115"/>
      <c r="I42" s="115"/>
      <c r="J42" s="115"/>
      <c r="K42" s="115"/>
      <c r="L42" s="115"/>
      <c r="M42" s="115"/>
      <c r="N42" s="117"/>
    </row>
    <row r="43" spans="1:14" ht="14.85" customHeight="1" x14ac:dyDescent="0.3">
      <c r="A43" s="118">
        <v>0.5</v>
      </c>
      <c r="B43" s="115" t="s">
        <v>1</v>
      </c>
      <c r="C43" s="115"/>
      <c r="D43" s="115"/>
      <c r="E43" s="115"/>
      <c r="F43" s="115"/>
      <c r="G43" s="115"/>
      <c r="H43" s="115"/>
      <c r="I43" s="115"/>
      <c r="J43" s="115"/>
      <c r="K43" s="115"/>
      <c r="L43" s="115"/>
      <c r="M43" s="115"/>
      <c r="N43" s="117"/>
    </row>
    <row r="44" spans="1:14" ht="14.85" customHeight="1" x14ac:dyDescent="0.3">
      <c r="A44" s="118"/>
      <c r="B44" s="115" t="s">
        <v>277</v>
      </c>
      <c r="C44" s="115"/>
      <c r="D44" s="115"/>
      <c r="E44" s="115"/>
      <c r="F44" s="115"/>
      <c r="G44" s="115"/>
      <c r="H44" s="115"/>
      <c r="I44" s="115"/>
      <c r="J44" s="115"/>
      <c r="K44" s="115"/>
      <c r="L44" s="115"/>
      <c r="M44" s="115"/>
      <c r="N44" s="117"/>
    </row>
    <row r="45" spans="1:14" ht="14.85" customHeight="1" x14ac:dyDescent="0.3">
      <c r="A45" s="118"/>
      <c r="B45" s="115"/>
      <c r="C45" s="115"/>
      <c r="D45" s="115"/>
      <c r="E45" s="115"/>
      <c r="F45" s="115"/>
      <c r="G45" s="115"/>
      <c r="H45" s="115"/>
      <c r="I45" s="115"/>
      <c r="J45" s="115"/>
      <c r="K45" s="115"/>
      <c r="L45" s="115"/>
      <c r="M45" s="115"/>
      <c r="N45" s="117"/>
    </row>
    <row r="46" spans="1:14" ht="14.85" customHeight="1" x14ac:dyDescent="0.3">
      <c r="A46" s="118">
        <v>0.75</v>
      </c>
      <c r="B46" s="115" t="s">
        <v>9</v>
      </c>
      <c r="C46" s="115"/>
      <c r="D46" s="115"/>
      <c r="E46" s="115"/>
      <c r="F46" s="115"/>
      <c r="G46" s="115"/>
      <c r="H46" s="115"/>
      <c r="I46" s="116"/>
      <c r="J46" s="116"/>
      <c r="K46" s="116"/>
      <c r="L46" s="115"/>
      <c r="M46" s="115"/>
      <c r="N46" s="146" t="s">
        <v>278</v>
      </c>
    </row>
    <row r="47" spans="1:14" ht="14.85" customHeight="1" x14ac:dyDescent="0.3">
      <c r="A47" s="118"/>
      <c r="B47" s="115" t="s">
        <v>279</v>
      </c>
      <c r="C47" s="115"/>
      <c r="D47" s="115"/>
      <c r="E47" s="115"/>
      <c r="F47" s="115"/>
      <c r="G47" s="115"/>
      <c r="H47" s="115"/>
      <c r="I47" s="116"/>
      <c r="J47" s="116"/>
      <c r="K47" s="116"/>
      <c r="L47" s="115"/>
      <c r="M47" s="115"/>
      <c r="N47" s="146"/>
    </row>
    <row r="48" spans="1:14" ht="14.85" customHeight="1" thickBot="1" x14ac:dyDescent="0.35">
      <c r="A48" s="147"/>
      <c r="B48" s="148" t="s">
        <v>280</v>
      </c>
      <c r="C48" s="148"/>
      <c r="D48" s="148"/>
      <c r="E48" s="148"/>
      <c r="F48" s="148"/>
      <c r="G48" s="148"/>
      <c r="H48" s="148"/>
      <c r="I48" s="148"/>
      <c r="J48" s="148"/>
      <c r="K48" s="148"/>
      <c r="L48" s="148"/>
      <c r="M48" s="148"/>
      <c r="N48" s="149"/>
    </row>
    <row r="49" spans="1:7" ht="14.85" customHeight="1" x14ac:dyDescent="0.3"/>
    <row r="50" spans="1:7" ht="14.85" customHeight="1" x14ac:dyDescent="0.3">
      <c r="A50" s="150" t="s">
        <v>219</v>
      </c>
      <c r="B50" s="151" t="s">
        <v>281</v>
      </c>
      <c r="C50" s="150"/>
      <c r="D50" s="150"/>
      <c r="E50" s="150"/>
      <c r="F50" s="150"/>
      <c r="G50" s="150"/>
    </row>
    <row r="51" spans="1:7" ht="14.85" customHeight="1" x14ac:dyDescent="0.3">
      <c r="A51" s="150"/>
      <c r="B51" s="151" t="s">
        <v>282</v>
      </c>
      <c r="C51" s="150"/>
      <c r="D51" s="150"/>
      <c r="E51" s="150"/>
      <c r="F51" s="150"/>
      <c r="G51" s="150"/>
    </row>
    <row r="52" spans="1:7" ht="14.85" customHeight="1" x14ac:dyDescent="0.3">
      <c r="A52" s="150"/>
      <c r="B52" s="152" t="s">
        <v>232</v>
      </c>
      <c r="C52" s="150" t="s">
        <v>283</v>
      </c>
      <c r="D52" s="153" t="s">
        <v>284</v>
      </c>
      <c r="E52" s="153" t="s">
        <v>6</v>
      </c>
      <c r="F52" s="153" t="s">
        <v>222</v>
      </c>
      <c r="G52" s="150"/>
    </row>
    <row r="53" spans="1:7" ht="14.85" customHeight="1" x14ac:dyDescent="0.3">
      <c r="A53" s="150"/>
      <c r="B53" s="152">
        <v>2013</v>
      </c>
      <c r="C53" s="154">
        <f>L9</f>
        <v>2250</v>
      </c>
      <c r="D53" s="155">
        <f>L16</f>
        <v>1.2</v>
      </c>
      <c r="E53" s="154">
        <f>PRODUCT(C53:D53)</f>
        <v>2700</v>
      </c>
      <c r="F53" s="156">
        <f>(E53-C53)*0.5</f>
        <v>225</v>
      </c>
      <c r="G53" s="150"/>
    </row>
    <row r="54" spans="1:7" ht="14.85" customHeight="1" x14ac:dyDescent="0.3">
      <c r="A54" s="150"/>
      <c r="B54" s="152">
        <f>B53+1</f>
        <v>2014</v>
      </c>
      <c r="C54" s="154">
        <f>K10</f>
        <v>1500</v>
      </c>
      <c r="D54" s="155">
        <f>K17*D53</f>
        <v>1.7999999999999998</v>
      </c>
      <c r="E54" s="154">
        <f>PRODUCT(C54:D54)</f>
        <v>2699.9999999999995</v>
      </c>
      <c r="F54" s="156">
        <f>(E54-C54)*0.5</f>
        <v>599.99999999999977</v>
      </c>
      <c r="G54" s="150"/>
    </row>
    <row r="55" spans="1:7" ht="14.85" customHeight="1" x14ac:dyDescent="0.3">
      <c r="A55" s="150"/>
      <c r="B55" s="152">
        <f>B54+1</f>
        <v>2015</v>
      </c>
      <c r="C55" s="154">
        <f>J11</f>
        <v>500</v>
      </c>
      <c r="D55" s="155">
        <f>J18*D54</f>
        <v>5.3999999999999995</v>
      </c>
      <c r="E55" s="154">
        <f>PRODUCT(C55:D55)</f>
        <v>2699.9999999999995</v>
      </c>
      <c r="F55" s="156">
        <f>(E55-C55)*0.5</f>
        <v>1099.9999999999998</v>
      </c>
      <c r="G55" s="150"/>
    </row>
    <row r="56" spans="1:7" ht="14.85" customHeight="1" x14ac:dyDescent="0.3">
      <c r="A56" s="157"/>
      <c r="B56" s="157" t="s">
        <v>221</v>
      </c>
      <c r="C56" s="157"/>
      <c r="D56" s="157"/>
      <c r="E56" s="158"/>
      <c r="F56" s="159">
        <f>SUM(F53:F55)</f>
        <v>1924.9999999999995</v>
      </c>
      <c r="G56" s="150"/>
    </row>
    <row r="57" spans="1:7" ht="14.85" customHeight="1" x14ac:dyDescent="0.3">
      <c r="A57" s="150"/>
      <c r="B57" s="150"/>
      <c r="C57" s="150"/>
      <c r="D57" s="150"/>
      <c r="E57" s="150"/>
      <c r="F57" s="150"/>
      <c r="G57" s="150"/>
    </row>
    <row r="58" spans="1:7" ht="14.85" customHeight="1" x14ac:dyDescent="0.3">
      <c r="A58" s="150" t="s">
        <v>223</v>
      </c>
      <c r="B58" s="151" t="s">
        <v>285</v>
      </c>
      <c r="C58" s="150"/>
      <c r="D58" s="150"/>
      <c r="E58" s="150"/>
      <c r="F58" s="150"/>
      <c r="G58" s="150"/>
    </row>
    <row r="59" spans="1:7" ht="14.85" customHeight="1" x14ac:dyDescent="0.3">
      <c r="A59" s="150"/>
      <c r="B59" s="152" t="s">
        <v>232</v>
      </c>
      <c r="C59" s="153" t="s">
        <v>286</v>
      </c>
      <c r="D59" s="153" t="s">
        <v>227</v>
      </c>
      <c r="E59" s="150"/>
      <c r="F59" s="150"/>
      <c r="G59" s="150"/>
    </row>
    <row r="60" spans="1:7" ht="14.85" customHeight="1" x14ac:dyDescent="0.3">
      <c r="A60" s="150"/>
      <c r="B60" s="152">
        <v>2011</v>
      </c>
      <c r="C60" s="156">
        <f>F23*1.3</f>
        <v>4212</v>
      </c>
      <c r="D60" s="160">
        <f>C60/D23</f>
        <v>0.156</v>
      </c>
      <c r="E60" s="150"/>
      <c r="F60" s="150"/>
      <c r="G60" s="150"/>
    </row>
    <row r="61" spans="1:7" ht="14.85" customHeight="1" x14ac:dyDescent="0.3">
      <c r="A61" s="150"/>
      <c r="B61" s="152">
        <f>B60+1</f>
        <v>2012</v>
      </c>
      <c r="C61" s="156">
        <f>F24*1.3</f>
        <v>4212</v>
      </c>
      <c r="D61" s="160">
        <f>C61/D24</f>
        <v>0.156</v>
      </c>
      <c r="E61" s="150"/>
      <c r="F61" s="150"/>
      <c r="G61" s="150"/>
    </row>
    <row r="62" spans="1:7" ht="14.85" customHeight="1" x14ac:dyDescent="0.3">
      <c r="A62" s="150"/>
      <c r="B62" s="152">
        <f>B61+1</f>
        <v>2013</v>
      </c>
      <c r="C62" s="156">
        <f>F25*1.3</f>
        <v>4212</v>
      </c>
      <c r="D62" s="160">
        <f>C62/D25</f>
        <v>0.156</v>
      </c>
      <c r="E62" s="150"/>
      <c r="F62" s="150"/>
      <c r="G62" s="150"/>
    </row>
    <row r="63" spans="1:7" ht="14.85" customHeight="1" x14ac:dyDescent="0.3">
      <c r="A63" s="150"/>
      <c r="B63" s="152">
        <f>B62+1</f>
        <v>2014</v>
      </c>
      <c r="C63" s="156">
        <f>F26*1.3</f>
        <v>4212</v>
      </c>
      <c r="D63" s="160">
        <f>C63/D26</f>
        <v>0.156</v>
      </c>
      <c r="E63" s="150"/>
      <c r="F63" s="150"/>
      <c r="G63" s="150"/>
    </row>
    <row r="64" spans="1:7" ht="14.85" customHeight="1" x14ac:dyDescent="0.3">
      <c r="A64" s="150"/>
      <c r="B64" s="152">
        <f>B63+1</f>
        <v>2015</v>
      </c>
      <c r="C64" s="156">
        <f>F27</f>
        <v>4212</v>
      </c>
      <c r="D64" s="160">
        <f>C64/D27</f>
        <v>0.156</v>
      </c>
      <c r="E64" s="150"/>
      <c r="F64" s="150"/>
      <c r="G64" s="150"/>
    </row>
    <row r="65" spans="1:7" ht="14.85" customHeight="1" x14ac:dyDescent="0.3">
      <c r="A65" s="150"/>
      <c r="B65" s="151"/>
      <c r="C65" s="150"/>
      <c r="D65" s="150"/>
      <c r="E65" s="150"/>
      <c r="F65" s="150"/>
      <c r="G65" s="150"/>
    </row>
    <row r="66" spans="1:7" ht="14.85" customHeight="1" x14ac:dyDescent="0.3">
      <c r="A66" s="150"/>
      <c r="B66" s="150" t="s">
        <v>217</v>
      </c>
      <c r="C66" s="150"/>
      <c r="D66" s="150"/>
      <c r="E66" s="150"/>
      <c r="F66" s="150"/>
      <c r="G66" s="150"/>
    </row>
    <row r="67" spans="1:7" ht="14.85" customHeight="1" x14ac:dyDescent="0.3">
      <c r="A67" s="150"/>
      <c r="B67" s="161" t="s">
        <v>287</v>
      </c>
      <c r="C67" s="162">
        <f>D64*(0.5*B30+B31)</f>
        <v>2418</v>
      </c>
      <c r="D67" s="150"/>
      <c r="E67" s="150"/>
      <c r="F67" s="150"/>
      <c r="G67" s="150"/>
    </row>
    <row r="68" spans="1:7" ht="14.85" customHeight="1" x14ac:dyDescent="0.3">
      <c r="A68" s="150"/>
      <c r="B68" s="150"/>
      <c r="C68" s="150"/>
      <c r="D68" s="150"/>
      <c r="E68" s="150"/>
      <c r="F68" s="150"/>
      <c r="G68" s="150"/>
    </row>
    <row r="69" spans="1:7" ht="14.85" customHeight="1" x14ac:dyDescent="0.3">
      <c r="A69" s="150" t="s">
        <v>288</v>
      </c>
      <c r="B69" s="151" t="s">
        <v>289</v>
      </c>
      <c r="C69" s="150"/>
      <c r="D69" s="150"/>
      <c r="E69" s="150"/>
      <c r="F69" s="150"/>
      <c r="G69" s="150"/>
    </row>
    <row r="70" spans="1:7" ht="14.85" customHeight="1" x14ac:dyDescent="0.3">
      <c r="A70" s="150"/>
      <c r="B70" s="150"/>
      <c r="C70" s="150"/>
      <c r="D70" s="150"/>
      <c r="E70" s="150"/>
      <c r="F70" s="150"/>
      <c r="G70" s="150"/>
    </row>
    <row r="71" spans="1:7" ht="14.85" customHeight="1" x14ac:dyDescent="0.3"/>
    <row r="72" spans="1:7" ht="14.85" customHeight="1" x14ac:dyDescent="0.3"/>
    <row r="73" spans="1:7" ht="14.85" customHeight="1" x14ac:dyDescent="0.3"/>
    <row r="74" spans="1:7" ht="14.85" customHeight="1" x14ac:dyDescent="0.3"/>
    <row r="75" spans="1:7" ht="14.85" customHeight="1" x14ac:dyDescent="0.3"/>
    <row r="76" spans="1:7" ht="14.85" customHeight="1" x14ac:dyDescent="0.3"/>
    <row r="77" spans="1:7" ht="14.85" customHeight="1" x14ac:dyDescent="0.3"/>
    <row r="78" spans="1:7" ht="14.85" customHeight="1" x14ac:dyDescent="0.3"/>
    <row r="79" spans="1:7" ht="14.85" customHeight="1" x14ac:dyDescent="0.3"/>
    <row r="80" spans="1:7" ht="14.85" customHeight="1" x14ac:dyDescent="0.3"/>
    <row r="81" ht="14.85" customHeight="1" x14ac:dyDescent="0.3"/>
    <row r="82" ht="14.85" customHeight="1" x14ac:dyDescent="0.3"/>
    <row r="83" ht="14.85" customHeight="1" x14ac:dyDescent="0.3"/>
    <row r="84" ht="14.85" customHeight="1" x14ac:dyDescent="0.3"/>
    <row r="85" ht="14.85" customHeight="1" x14ac:dyDescent="0.3"/>
    <row r="86" ht="14.85" customHeight="1" x14ac:dyDescent="0.3"/>
    <row r="87" ht="14.85" customHeight="1" x14ac:dyDescent="0.3"/>
    <row r="88" ht="14.85" customHeight="1" x14ac:dyDescent="0.3"/>
    <row r="89" ht="14.85" customHeight="1" x14ac:dyDescent="0.3"/>
    <row r="90" ht="14.85" customHeight="1" x14ac:dyDescent="0.3"/>
    <row r="91" ht="14.85" customHeight="1" x14ac:dyDescent="0.3"/>
    <row r="92" ht="14.85" customHeight="1" x14ac:dyDescent="0.3"/>
    <row r="93" ht="14.85" customHeight="1" x14ac:dyDescent="0.3"/>
    <row r="94" ht="14.85" customHeight="1" x14ac:dyDescent="0.3"/>
    <row r="95" ht="14.85" customHeight="1" x14ac:dyDescent="0.3"/>
    <row r="96" ht="14.85" customHeight="1" x14ac:dyDescent="0.3"/>
    <row r="97" ht="14.85" customHeight="1" x14ac:dyDescent="0.3"/>
    <row r="98" ht="14.85" customHeight="1" x14ac:dyDescent="0.3"/>
    <row r="99" ht="14.85" customHeight="1" x14ac:dyDescent="0.3"/>
    <row r="100" ht="14.85" customHeight="1" x14ac:dyDescent="0.3"/>
    <row r="101" ht="14.85" customHeight="1" x14ac:dyDescent="0.3"/>
    <row r="102" ht="14.85" customHeight="1" x14ac:dyDescent="0.3"/>
    <row r="103" ht="14.85" customHeight="1" x14ac:dyDescent="0.3"/>
    <row r="104" ht="14.85" customHeight="1" x14ac:dyDescent="0.3"/>
    <row r="105" ht="14.85" customHeight="1" x14ac:dyDescent="0.3"/>
    <row r="106" ht="14.85" customHeight="1" x14ac:dyDescent="0.3"/>
    <row r="107" ht="14.85" customHeight="1" x14ac:dyDescent="0.3"/>
    <row r="108" ht="14.85" customHeight="1" x14ac:dyDescent="0.3"/>
    <row r="109" ht="14.85" customHeight="1" x14ac:dyDescent="0.3"/>
    <row r="110" ht="14.85" customHeight="1" x14ac:dyDescent="0.3"/>
    <row r="111" ht="14.85" customHeight="1" x14ac:dyDescent="0.3"/>
    <row r="112" ht="14.85" customHeight="1" x14ac:dyDescent="0.3"/>
    <row r="113" ht="14.85" customHeight="1" x14ac:dyDescent="0.3"/>
    <row r="114" ht="14.85" customHeight="1" x14ac:dyDescent="0.3"/>
    <row r="115" ht="14.85" customHeight="1" x14ac:dyDescent="0.3"/>
    <row r="116" ht="14.85" customHeight="1" x14ac:dyDescent="0.3"/>
    <row r="117" ht="14.85" customHeight="1" x14ac:dyDescent="0.3"/>
    <row r="118" ht="14.85" customHeight="1" x14ac:dyDescent="0.3"/>
    <row r="119" ht="14.85" customHeight="1" x14ac:dyDescent="0.3"/>
    <row r="120" ht="14.85" customHeight="1" x14ac:dyDescent="0.3"/>
    <row r="121" ht="14.85" customHeight="1" x14ac:dyDescent="0.3"/>
    <row r="122" ht="14.85" customHeight="1" x14ac:dyDescent="0.3"/>
    <row r="123" ht="14.85" customHeight="1" x14ac:dyDescent="0.3"/>
    <row r="124" ht="14.85" customHeight="1" x14ac:dyDescent="0.3"/>
    <row r="125" ht="14.85" customHeight="1" x14ac:dyDescent="0.3"/>
    <row r="126" ht="14.85" customHeight="1" x14ac:dyDescent="0.3"/>
    <row r="127" ht="14.85" customHeight="1" x14ac:dyDescent="0.3"/>
    <row r="128" ht="14.85" customHeight="1" x14ac:dyDescent="0.3"/>
    <row r="129" ht="14.85" customHeight="1" x14ac:dyDescent="0.3"/>
    <row r="130" ht="14.85" customHeight="1" x14ac:dyDescent="0.3"/>
    <row r="131" ht="14.85" customHeight="1" x14ac:dyDescent="0.3"/>
    <row r="132" ht="14.85" customHeight="1" x14ac:dyDescent="0.3"/>
    <row r="133" ht="14.85" customHeight="1" x14ac:dyDescent="0.3"/>
    <row r="134" ht="14.85" customHeight="1" x14ac:dyDescent="0.3"/>
    <row r="135" ht="14.85" customHeight="1" x14ac:dyDescent="0.3"/>
    <row r="136" ht="14.85" customHeight="1" x14ac:dyDescent="0.3"/>
    <row r="137" ht="14.85" customHeight="1" x14ac:dyDescent="0.3"/>
    <row r="138" ht="14.85" customHeight="1" x14ac:dyDescent="0.3"/>
    <row r="139" ht="14.85" customHeight="1" x14ac:dyDescent="0.3"/>
    <row r="140" ht="14.85" customHeight="1" x14ac:dyDescent="0.3"/>
    <row r="141" ht="14.85" customHeight="1" x14ac:dyDescent="0.3"/>
    <row r="142" ht="14.85" customHeight="1" x14ac:dyDescent="0.3"/>
    <row r="143" ht="14.85" customHeight="1" x14ac:dyDescent="0.3"/>
    <row r="144" ht="14.85" customHeight="1" x14ac:dyDescent="0.3"/>
    <row r="145" ht="14.85" customHeight="1" x14ac:dyDescent="0.3"/>
    <row r="146" ht="14.85" customHeight="1" x14ac:dyDescent="0.3"/>
    <row r="147" ht="14.85" customHeight="1" x14ac:dyDescent="0.3"/>
    <row r="148" ht="14.85" customHeight="1" x14ac:dyDescent="0.3"/>
    <row r="149" ht="14.85" customHeight="1" x14ac:dyDescent="0.3"/>
    <row r="150" ht="14.85" customHeight="1" x14ac:dyDescent="0.3"/>
    <row r="151" ht="14.85" customHeight="1" x14ac:dyDescent="0.3"/>
    <row r="152" ht="14.85" customHeight="1" x14ac:dyDescent="0.3"/>
    <row r="153" ht="14.85" customHeight="1" x14ac:dyDescent="0.3"/>
    <row r="154" ht="14.85" customHeight="1" x14ac:dyDescent="0.3"/>
    <row r="155" ht="14.85" customHeight="1" x14ac:dyDescent="0.3"/>
    <row r="156" ht="14.85" customHeight="1" x14ac:dyDescent="0.3"/>
    <row r="157" ht="14.85" customHeight="1" x14ac:dyDescent="0.3"/>
    <row r="158" ht="14.85" customHeight="1" x14ac:dyDescent="0.3"/>
    <row r="159" ht="14.85" customHeight="1" x14ac:dyDescent="0.3"/>
    <row r="160" ht="14.85" customHeight="1" x14ac:dyDescent="0.3"/>
    <row r="161" ht="14.85" customHeight="1" x14ac:dyDescent="0.3"/>
    <row r="162" ht="14.85" customHeight="1" x14ac:dyDescent="0.3"/>
    <row r="163" ht="14.85" customHeight="1" x14ac:dyDescent="0.3"/>
    <row r="164" ht="14.85" customHeight="1" x14ac:dyDescent="0.3"/>
    <row r="165" ht="14.85" customHeight="1" x14ac:dyDescent="0.3"/>
    <row r="166" ht="14.85" customHeight="1" x14ac:dyDescent="0.3"/>
    <row r="167" ht="14.85" customHeight="1" x14ac:dyDescent="0.3"/>
    <row r="168" ht="14.85" customHeight="1" x14ac:dyDescent="0.3"/>
    <row r="169" ht="14.85" customHeight="1" x14ac:dyDescent="0.3"/>
    <row r="170" ht="14.85" customHeight="1" x14ac:dyDescent="0.3"/>
    <row r="171" ht="14.85" customHeight="1" x14ac:dyDescent="0.3"/>
    <row r="172" ht="14.85" customHeight="1" x14ac:dyDescent="0.3"/>
    <row r="173" ht="14.85" customHeight="1" x14ac:dyDescent="0.3"/>
    <row r="174" ht="14.85" customHeight="1" x14ac:dyDescent="0.3"/>
    <row r="175" ht="14.85" customHeight="1" x14ac:dyDescent="0.3"/>
    <row r="176" ht="14.85" customHeight="1" x14ac:dyDescent="0.3"/>
    <row r="177" ht="14.85" customHeight="1" x14ac:dyDescent="0.3"/>
    <row r="178" ht="14.85" customHeight="1" x14ac:dyDescent="0.3"/>
    <row r="179" ht="14.85" customHeight="1" x14ac:dyDescent="0.3"/>
    <row r="180" ht="14.85" customHeight="1" x14ac:dyDescent="0.3"/>
    <row r="181" ht="14.85" customHeight="1" x14ac:dyDescent="0.3"/>
    <row r="182" ht="14.85" customHeight="1" x14ac:dyDescent="0.3"/>
    <row r="183" ht="14.85" customHeight="1" x14ac:dyDescent="0.3"/>
    <row r="184" ht="14.85" customHeight="1" x14ac:dyDescent="0.3"/>
    <row r="185" ht="14.85" customHeight="1" x14ac:dyDescent="0.3"/>
    <row r="186" ht="14.85" customHeight="1" x14ac:dyDescent="0.3"/>
    <row r="187" ht="14.85" customHeight="1" x14ac:dyDescent="0.3"/>
    <row r="188" ht="14.85" customHeight="1" x14ac:dyDescent="0.3"/>
    <row r="189" ht="14.85" customHeight="1" x14ac:dyDescent="0.3"/>
    <row r="190" ht="14.85" customHeight="1" x14ac:dyDescent="0.3"/>
    <row r="191" ht="14.85" customHeight="1" x14ac:dyDescent="0.3"/>
    <row r="192" ht="14.85" customHeight="1" x14ac:dyDescent="0.3"/>
    <row r="193" ht="14.85" customHeight="1" x14ac:dyDescent="0.3"/>
    <row r="194" ht="14.85" customHeight="1" x14ac:dyDescent="0.3"/>
    <row r="195" ht="14.85" customHeight="1" x14ac:dyDescent="0.3"/>
    <row r="196" ht="14.85" customHeight="1" x14ac:dyDescent="0.3"/>
    <row r="197" ht="14.85" customHeight="1" x14ac:dyDescent="0.3"/>
    <row r="198" ht="14.85" customHeight="1" x14ac:dyDescent="0.3"/>
    <row r="199" ht="14.85" customHeight="1" x14ac:dyDescent="0.3"/>
    <row r="200" ht="14.85" customHeight="1" x14ac:dyDescent="0.3"/>
    <row r="201" ht="14.85" customHeight="1" x14ac:dyDescent="0.3"/>
  </sheetData>
  <sheetProtection formatCells="0" formatColumns="0" formatRows="0"/>
  <conditionalFormatting sqref="B2">
    <cfRule type="cellIs" dxfId="16" priority="3" operator="equal">
      <formula>"Review"</formula>
    </cfRule>
    <cfRule type="cellIs" dxfId="15" priority="4" operator="equal">
      <formula>"Finished"</formula>
    </cfRule>
    <cfRule type="cellIs" dxfId="14" priority="5" operator="equal">
      <formula>"Incomplete"</formula>
    </cfRule>
  </conditionalFormatting>
  <conditionalFormatting sqref="G50:G70 A54:A57 F56:F57 B53:E56 A58:F69">
    <cfRule type="expression" dxfId="13" priority="2">
      <formula>CELL("protect",A50)=1</formula>
    </cfRule>
  </conditionalFormatting>
  <conditionalFormatting sqref="A50:F52 A53 F53:F55">
    <cfRule type="expression" dxfId="12" priority="1">
      <formula>CELL("protect",A50)=1</formula>
    </cfRule>
  </conditionalFormatting>
  <dataValidations count="1">
    <dataValidation type="list" showInputMessage="1" showErrorMessage="1" sqref="B2" xr:uid="{99D62331-DF0F-4D85-BFE9-8F151A97E00D}">
      <formula1>"Incomplete, Finished, Review"</formula1>
    </dataValidation>
  </dataValidations>
  <pageMargins left="0.7" right="0.7" top="0.75" bottom="0.75" header="0.51180555555555496" footer="0.51180555555555496"/>
  <pageSetup paperSize="0" scale="0" firstPageNumber="0" orientation="portrait" usePrinterDefaults="0"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7F284-F182-4297-B9F0-52078ADC0818}">
  <dimension ref="A1:AZ201"/>
  <sheetViews>
    <sheetView showGridLines="0" workbookViewId="0"/>
  </sheetViews>
  <sheetFormatPr defaultColWidth="0" defaultRowHeight="14.4" zeroHeight="1" x14ac:dyDescent="0.3"/>
  <cols>
    <col min="1" max="1" width="6.44140625" style="167" customWidth="1"/>
    <col min="2" max="5" width="11.33203125" style="167" customWidth="1"/>
    <col min="6" max="11" width="9.109375" style="167" customWidth="1"/>
    <col min="12" max="12" width="10.88671875" style="167" bestFit="1" customWidth="1"/>
    <col min="13" max="52" width="9.109375" style="167" customWidth="1"/>
    <col min="53" max="16384" width="9.109375" style="167" hidden="1"/>
  </cols>
  <sheetData>
    <row r="1" spans="1:13" s="199" customFormat="1" ht="15" thickBot="1" x14ac:dyDescent="0.35">
      <c r="A1" s="202" t="s">
        <v>308</v>
      </c>
      <c r="B1" s="206"/>
      <c r="C1" s="206"/>
      <c r="D1" s="200"/>
      <c r="E1" s="200"/>
      <c r="F1" s="200"/>
      <c r="G1" s="200"/>
      <c r="H1" s="200"/>
      <c r="I1" s="200"/>
      <c r="J1" s="201"/>
    </row>
    <row r="2" spans="1:13" ht="15" thickBot="1" x14ac:dyDescent="0.35">
      <c r="A2" s="166">
        <v>26</v>
      </c>
      <c r="B2" s="204" t="s">
        <v>159</v>
      </c>
      <c r="C2" s="170"/>
      <c r="D2" s="170"/>
      <c r="E2" s="170"/>
      <c r="F2" s="170"/>
      <c r="G2" s="170"/>
      <c r="H2" s="170"/>
      <c r="I2" s="170"/>
      <c r="J2" s="171"/>
      <c r="K2" s="167" t="s">
        <v>0</v>
      </c>
    </row>
    <row r="3" spans="1:13" x14ac:dyDescent="0.3">
      <c r="A3" s="168" t="s">
        <v>90</v>
      </c>
      <c r="B3" s="169"/>
      <c r="C3" s="170"/>
      <c r="D3" s="170"/>
      <c r="E3" s="170"/>
      <c r="F3" s="170"/>
      <c r="G3" s="170"/>
      <c r="H3" s="170"/>
      <c r="I3" s="170"/>
      <c r="J3" s="171"/>
      <c r="K3" s="172"/>
      <c r="L3" s="172" t="s">
        <v>25</v>
      </c>
    </row>
    <row r="4" spans="1:13" x14ac:dyDescent="0.3">
      <c r="A4" s="173">
        <v>2.25</v>
      </c>
      <c r="B4" s="170"/>
      <c r="C4" s="170"/>
      <c r="D4" s="170"/>
      <c r="E4" s="170"/>
      <c r="F4" s="170"/>
      <c r="G4" s="170"/>
      <c r="H4" s="170"/>
      <c r="I4" s="170"/>
      <c r="J4" s="171"/>
      <c r="K4" s="174" t="s">
        <v>235</v>
      </c>
      <c r="L4" s="174" t="s">
        <v>213</v>
      </c>
    </row>
    <row r="5" spans="1:13" x14ac:dyDescent="0.3">
      <c r="A5" s="175"/>
      <c r="B5" s="176" t="s">
        <v>2</v>
      </c>
      <c r="C5" s="170"/>
      <c r="D5" s="170"/>
      <c r="E5" s="170"/>
      <c r="F5" s="170"/>
      <c r="G5" s="170"/>
      <c r="H5" s="170"/>
      <c r="I5" s="170"/>
      <c r="J5" s="171"/>
      <c r="K5" s="177">
        <f>+B16</f>
        <v>2012</v>
      </c>
      <c r="L5" s="178">
        <f>+E16/D16</f>
        <v>0.10101010101010101</v>
      </c>
    </row>
    <row r="6" spans="1:13" ht="15" thickBot="1" x14ac:dyDescent="0.35">
      <c r="A6" s="175"/>
      <c r="B6" s="170"/>
      <c r="C6" s="170"/>
      <c r="D6" s="170"/>
      <c r="E6" s="170"/>
      <c r="F6" s="170"/>
      <c r="G6" s="170"/>
      <c r="H6" s="170"/>
      <c r="I6" s="170"/>
      <c r="J6" s="171"/>
      <c r="K6" s="177">
        <f>+B17</f>
        <v>2013</v>
      </c>
      <c r="L6" s="178">
        <f>+E17/D17</f>
        <v>0.10891089108910891</v>
      </c>
    </row>
    <row r="7" spans="1:13" x14ac:dyDescent="0.3">
      <c r="A7" s="175"/>
      <c r="B7" s="179" t="s">
        <v>3</v>
      </c>
      <c r="C7" s="180"/>
      <c r="D7" s="179" t="s">
        <v>6</v>
      </c>
      <c r="E7" s="181"/>
      <c r="F7" s="181"/>
      <c r="G7" s="170"/>
      <c r="H7" s="170"/>
      <c r="I7" s="170"/>
      <c r="J7" s="171"/>
      <c r="K7" s="177">
        <f>+B18</f>
        <v>2014</v>
      </c>
      <c r="L7" s="178">
        <f>+E18/D18</f>
        <v>0.11747572815533981</v>
      </c>
    </row>
    <row r="8" spans="1:13" ht="15" thickBot="1" x14ac:dyDescent="0.35">
      <c r="A8" s="175"/>
      <c r="B8" s="182" t="s">
        <v>7</v>
      </c>
      <c r="C8" s="182" t="s">
        <v>291</v>
      </c>
      <c r="D8" s="182" t="s">
        <v>263</v>
      </c>
      <c r="E8" s="181"/>
      <c r="F8" s="181"/>
      <c r="G8" s="170"/>
      <c r="H8" s="170"/>
      <c r="I8" s="170"/>
      <c r="J8" s="171"/>
      <c r="K8" s="177">
        <f>+B19</f>
        <v>2015</v>
      </c>
      <c r="L8" s="178">
        <f>+E19/D19</f>
        <v>0.12664129400570884</v>
      </c>
    </row>
    <row r="9" spans="1:13" ht="15" thickBot="1" x14ac:dyDescent="0.35">
      <c r="A9" s="175"/>
      <c r="B9" s="183">
        <v>2012</v>
      </c>
      <c r="C9" s="184">
        <v>10000</v>
      </c>
      <c r="D9" s="184">
        <v>1000000</v>
      </c>
      <c r="E9" s="181"/>
      <c r="F9" s="181"/>
      <c r="G9" s="170"/>
      <c r="H9" s="170"/>
      <c r="I9" s="170"/>
      <c r="J9" s="171"/>
      <c r="K9" s="185" t="s">
        <v>203</v>
      </c>
      <c r="L9" s="186">
        <f>+L8</f>
        <v>0.12664129400570884</v>
      </c>
      <c r="M9" s="167" t="s">
        <v>292</v>
      </c>
    </row>
    <row r="10" spans="1:13" ht="15" thickBot="1" x14ac:dyDescent="0.35">
      <c r="A10" s="175"/>
      <c r="B10" s="183">
        <v>2013</v>
      </c>
      <c r="C10" s="184">
        <v>10000</v>
      </c>
      <c r="D10" s="184">
        <v>1020000</v>
      </c>
      <c r="E10" s="181"/>
      <c r="F10" s="181"/>
      <c r="G10" s="170"/>
      <c r="H10" s="170"/>
      <c r="I10" s="170"/>
      <c r="J10" s="171"/>
    </row>
    <row r="11" spans="1:13" ht="15" thickBot="1" x14ac:dyDescent="0.35">
      <c r="A11" s="175"/>
      <c r="B11" s="183">
        <v>2014</v>
      </c>
      <c r="C11" s="184">
        <v>10000</v>
      </c>
      <c r="D11" s="184">
        <v>1040000</v>
      </c>
      <c r="E11" s="181"/>
      <c r="F11" s="181"/>
      <c r="G11" s="170"/>
      <c r="H11" s="170"/>
      <c r="I11" s="170"/>
      <c r="J11" s="171"/>
      <c r="L11" s="187">
        <f>+L9*(B22+0.5*B21)</f>
        <v>17729.781160799237</v>
      </c>
      <c r="M11" s="167" t="s">
        <v>217</v>
      </c>
    </row>
    <row r="12" spans="1:13" ht="15" thickBot="1" x14ac:dyDescent="0.35">
      <c r="A12" s="175"/>
      <c r="B12" s="183">
        <v>2015</v>
      </c>
      <c r="C12" s="184">
        <v>10000</v>
      </c>
      <c r="D12" s="184">
        <v>1061000</v>
      </c>
      <c r="E12" s="181"/>
      <c r="F12" s="181"/>
      <c r="G12" s="170"/>
      <c r="H12" s="170"/>
      <c r="I12" s="170"/>
      <c r="J12" s="171"/>
    </row>
    <row r="13" spans="1:13" ht="15" thickBot="1" x14ac:dyDescent="0.35">
      <c r="A13" s="175"/>
      <c r="B13" s="188"/>
      <c r="C13" s="189"/>
      <c r="D13" s="189"/>
      <c r="E13" s="181"/>
      <c r="F13" s="181"/>
      <c r="G13" s="170"/>
      <c r="H13" s="170"/>
      <c r="I13" s="170"/>
      <c r="J13" s="171"/>
      <c r="K13" s="167" t="s">
        <v>1</v>
      </c>
    </row>
    <row r="14" spans="1:13" x14ac:dyDescent="0.3">
      <c r="A14" s="175"/>
      <c r="B14" s="179" t="s">
        <v>24</v>
      </c>
      <c r="C14" s="179" t="s">
        <v>5</v>
      </c>
      <c r="D14" s="179" t="s">
        <v>4</v>
      </c>
      <c r="E14" s="179" t="s">
        <v>4</v>
      </c>
      <c r="F14" s="181"/>
      <c r="G14" s="170"/>
      <c r="H14" s="170"/>
      <c r="I14" s="170"/>
      <c r="J14" s="171"/>
      <c r="K14" s="167" t="s">
        <v>293</v>
      </c>
    </row>
    <row r="15" spans="1:13" ht="15" thickBot="1" x14ac:dyDescent="0.35">
      <c r="A15" s="175"/>
      <c r="B15" s="182" t="s">
        <v>7</v>
      </c>
      <c r="C15" s="182" t="s">
        <v>263</v>
      </c>
      <c r="D15" s="182" t="s">
        <v>263</v>
      </c>
      <c r="E15" s="182" t="s">
        <v>265</v>
      </c>
      <c r="F15" s="181"/>
      <c r="G15" s="170"/>
      <c r="H15" s="170"/>
      <c r="I15" s="170"/>
      <c r="J15" s="171"/>
      <c r="K15" s="172"/>
      <c r="L15" s="172" t="s">
        <v>4</v>
      </c>
      <c r="M15" s="172" t="s">
        <v>4</v>
      </c>
    </row>
    <row r="16" spans="1:13" ht="15" thickBot="1" x14ac:dyDescent="0.35">
      <c r="A16" s="175"/>
      <c r="B16" s="183">
        <v>2012</v>
      </c>
      <c r="C16" s="184">
        <v>995000</v>
      </c>
      <c r="D16" s="184">
        <v>990000</v>
      </c>
      <c r="E16" s="184">
        <v>100000</v>
      </c>
      <c r="F16" s="181"/>
      <c r="G16" s="170"/>
      <c r="H16" s="170"/>
      <c r="I16" s="170"/>
      <c r="J16" s="171"/>
      <c r="K16" s="174" t="s">
        <v>235</v>
      </c>
      <c r="L16" s="174" t="s">
        <v>25</v>
      </c>
      <c r="M16" s="174" t="s">
        <v>8</v>
      </c>
    </row>
    <row r="17" spans="1:13" ht="15" thickBot="1" x14ac:dyDescent="0.35">
      <c r="A17" s="175"/>
      <c r="B17" s="183">
        <v>2013</v>
      </c>
      <c r="C17" s="184">
        <v>1015000</v>
      </c>
      <c r="D17" s="184">
        <v>1010000</v>
      </c>
      <c r="E17" s="184">
        <v>110000</v>
      </c>
      <c r="F17" s="181"/>
      <c r="G17" s="170"/>
      <c r="H17" s="170"/>
      <c r="I17" s="170"/>
      <c r="J17" s="171"/>
      <c r="K17" s="190" t="s">
        <v>294</v>
      </c>
      <c r="L17" s="191">
        <f>+E17/E16-1</f>
        <v>0.10000000000000009</v>
      </c>
      <c r="M17" s="191">
        <f>+D17/D16-1</f>
        <v>2.020202020202011E-2</v>
      </c>
    </row>
    <row r="18" spans="1:13" ht="15" thickBot="1" x14ac:dyDescent="0.35">
      <c r="A18" s="175"/>
      <c r="B18" s="183">
        <v>2014</v>
      </c>
      <c r="C18" s="184">
        <v>1035000</v>
      </c>
      <c r="D18" s="184">
        <v>1030000</v>
      </c>
      <c r="E18" s="184">
        <v>121000</v>
      </c>
      <c r="F18" s="181"/>
      <c r="G18" s="170"/>
      <c r="H18" s="170"/>
      <c r="I18" s="170"/>
      <c r="J18" s="171"/>
      <c r="K18" s="172" t="s">
        <v>295</v>
      </c>
      <c r="L18" s="191">
        <f t="shared" ref="L18:L19" si="0">+E18/E17-1</f>
        <v>0.10000000000000009</v>
      </c>
      <c r="M18" s="191">
        <f t="shared" ref="M18:M19" si="1">+D18/D17-1</f>
        <v>1.980198019801982E-2</v>
      </c>
    </row>
    <row r="19" spans="1:13" ht="15" thickBot="1" x14ac:dyDescent="0.35">
      <c r="A19" s="175"/>
      <c r="B19" s="183">
        <v>2015</v>
      </c>
      <c r="C19" s="184">
        <v>1056000</v>
      </c>
      <c r="D19" s="184">
        <v>1051000</v>
      </c>
      <c r="E19" s="184">
        <v>133100</v>
      </c>
      <c r="F19" s="181"/>
      <c r="G19" s="170"/>
      <c r="H19" s="170"/>
      <c r="I19" s="170"/>
      <c r="J19" s="171"/>
      <c r="K19" s="172" t="s">
        <v>296</v>
      </c>
      <c r="L19" s="191">
        <f t="shared" si="0"/>
        <v>0.10000000000000009</v>
      </c>
      <c r="M19" s="191">
        <f t="shared" si="1"/>
        <v>2.0388349514563142E-2</v>
      </c>
    </row>
    <row r="20" spans="1:13" ht="15" thickBot="1" x14ac:dyDescent="0.35">
      <c r="A20" s="175"/>
      <c r="B20" s="188"/>
      <c r="C20" s="189"/>
      <c r="D20" s="189"/>
      <c r="E20" s="189"/>
      <c r="F20" s="181"/>
      <c r="G20" s="170"/>
      <c r="H20" s="170"/>
      <c r="I20" s="170"/>
      <c r="J20" s="171"/>
      <c r="K20" s="192" t="s">
        <v>297</v>
      </c>
      <c r="L20" s="172"/>
      <c r="M20" s="172"/>
    </row>
    <row r="21" spans="1:13" ht="15" thickBot="1" x14ac:dyDescent="0.35">
      <c r="A21" s="175"/>
      <c r="B21" s="193">
        <v>180000</v>
      </c>
      <c r="C21" s="176" t="s">
        <v>298</v>
      </c>
      <c r="D21" s="170"/>
      <c r="E21" s="170"/>
      <c r="F21" s="170"/>
      <c r="G21" s="170"/>
      <c r="H21" s="170"/>
      <c r="I21" s="170"/>
      <c r="J21" s="171"/>
      <c r="K21" s="192"/>
    </row>
    <row r="22" spans="1:13" ht="15" thickBot="1" x14ac:dyDescent="0.35">
      <c r="A22" s="175"/>
      <c r="B22" s="193">
        <v>50000</v>
      </c>
      <c r="C22" s="176" t="s">
        <v>299</v>
      </c>
      <c r="D22" s="170"/>
      <c r="E22" s="170"/>
      <c r="F22" s="170"/>
      <c r="G22" s="170"/>
      <c r="H22" s="170"/>
      <c r="I22" s="170"/>
      <c r="J22" s="171"/>
      <c r="K22" s="167" t="s">
        <v>9</v>
      </c>
    </row>
    <row r="23" spans="1:13" x14ac:dyDescent="0.3">
      <c r="A23" s="175"/>
      <c r="B23" s="176"/>
      <c r="C23" s="170"/>
      <c r="D23" s="170"/>
      <c r="E23" s="170"/>
      <c r="F23" s="170"/>
      <c r="G23" s="170"/>
      <c r="H23" s="170"/>
      <c r="I23" s="170"/>
      <c r="J23" s="171"/>
      <c r="K23" s="167" t="s">
        <v>300</v>
      </c>
    </row>
    <row r="24" spans="1:13" x14ac:dyDescent="0.3">
      <c r="A24" s="173">
        <v>0.75</v>
      </c>
      <c r="B24" s="176" t="s">
        <v>0</v>
      </c>
      <c r="C24" s="170"/>
      <c r="D24" s="170"/>
      <c r="E24" s="170"/>
      <c r="F24" s="170"/>
      <c r="G24" s="170"/>
      <c r="H24" s="170"/>
      <c r="I24" s="170"/>
      <c r="J24" s="171"/>
      <c r="K24" s="167" t="s">
        <v>301</v>
      </c>
    </row>
    <row r="25" spans="1:13" x14ac:dyDescent="0.3">
      <c r="A25" s="175"/>
      <c r="B25" s="176" t="s">
        <v>302</v>
      </c>
      <c r="C25" s="170"/>
      <c r="D25" s="170"/>
      <c r="E25" s="170"/>
      <c r="F25" s="170"/>
      <c r="G25" s="170"/>
      <c r="H25" s="170"/>
      <c r="I25" s="170"/>
      <c r="J25" s="171"/>
      <c r="K25" s="194" t="s">
        <v>303</v>
      </c>
    </row>
    <row r="26" spans="1:13" x14ac:dyDescent="0.3">
      <c r="A26" s="175"/>
      <c r="B26" s="176"/>
      <c r="C26" s="170"/>
      <c r="D26" s="170"/>
      <c r="E26" s="170"/>
      <c r="F26" s="170"/>
      <c r="G26" s="170"/>
      <c r="H26" s="170"/>
      <c r="I26" s="170"/>
      <c r="J26" s="171"/>
      <c r="K26" s="167" t="s">
        <v>304</v>
      </c>
    </row>
    <row r="27" spans="1:13" x14ac:dyDescent="0.3">
      <c r="A27" s="173">
        <v>1</v>
      </c>
      <c r="B27" s="176" t="s">
        <v>1</v>
      </c>
      <c r="C27" s="170"/>
      <c r="D27" s="170"/>
      <c r="E27" s="170"/>
      <c r="F27" s="170"/>
      <c r="G27" s="170"/>
      <c r="H27" s="170"/>
      <c r="I27" s="170"/>
      <c r="J27" s="171"/>
      <c r="K27" s="167" t="s">
        <v>305</v>
      </c>
    </row>
    <row r="28" spans="1:13" x14ac:dyDescent="0.3">
      <c r="A28" s="175"/>
      <c r="B28" s="176" t="s">
        <v>306</v>
      </c>
      <c r="C28" s="170"/>
      <c r="D28" s="170"/>
      <c r="E28" s="170"/>
      <c r="F28" s="170"/>
      <c r="G28" s="170"/>
      <c r="H28" s="170"/>
      <c r="I28" s="170"/>
      <c r="J28" s="171"/>
    </row>
    <row r="29" spans="1:13" x14ac:dyDescent="0.3">
      <c r="A29" s="175"/>
      <c r="B29" s="176"/>
      <c r="C29" s="170"/>
      <c r="D29" s="170"/>
      <c r="E29" s="170"/>
      <c r="F29" s="170"/>
      <c r="G29" s="170"/>
      <c r="H29" s="170"/>
      <c r="I29" s="170"/>
      <c r="J29" s="171"/>
    </row>
    <row r="30" spans="1:13" x14ac:dyDescent="0.3">
      <c r="A30" s="173">
        <v>0.5</v>
      </c>
      <c r="B30" s="176" t="s">
        <v>9</v>
      </c>
      <c r="C30" s="170"/>
      <c r="D30" s="170"/>
      <c r="E30" s="170"/>
      <c r="F30" s="170"/>
      <c r="G30" s="170"/>
      <c r="H30" s="170"/>
      <c r="I30" s="170"/>
      <c r="J30" s="171"/>
    </row>
    <row r="31" spans="1:13" ht="15" thickBot="1" x14ac:dyDescent="0.35">
      <c r="A31" s="195"/>
      <c r="B31" s="196" t="s">
        <v>307</v>
      </c>
      <c r="C31" s="197"/>
      <c r="D31" s="197"/>
      <c r="E31" s="197"/>
      <c r="F31" s="197"/>
      <c r="G31" s="197"/>
      <c r="H31" s="197"/>
      <c r="I31" s="197"/>
      <c r="J31" s="198"/>
    </row>
    <row r="32" spans="1:13"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sheetData>
  <sheetProtection formatCells="0" formatColumns="0" formatRows="0"/>
  <conditionalFormatting sqref="B2">
    <cfRule type="cellIs" dxfId="11" priority="1" operator="equal">
      <formula>"Review"</formula>
    </cfRule>
    <cfRule type="cellIs" dxfId="10" priority="2" operator="equal">
      <formula>"Finished"</formula>
    </cfRule>
    <cfRule type="cellIs" dxfId="9" priority="3" operator="equal">
      <formula>"Incomplete"</formula>
    </cfRule>
  </conditionalFormatting>
  <dataValidations count="1">
    <dataValidation type="list" showInputMessage="1" showErrorMessage="1" sqref="B2" xr:uid="{9F170061-477A-45FC-9183-9A181F9A7951}">
      <formula1>"Incomplete, Finished, Review"</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Z200"/>
  <sheetViews>
    <sheetView showGridLines="0" workbookViewId="0"/>
  </sheetViews>
  <sheetFormatPr defaultColWidth="0" defaultRowHeight="14.4" zeroHeight="1" x14ac:dyDescent="0.3"/>
  <cols>
    <col min="1" max="1" width="6.44140625" style="1" customWidth="1"/>
    <col min="2" max="2" width="11.33203125" style="1" customWidth="1"/>
    <col min="3" max="4" width="10.88671875" style="1" customWidth="1"/>
    <col min="5" max="52" width="9.109375" style="1" customWidth="1"/>
    <col min="53" max="16384" width="9.109375" style="1" hidden="1"/>
  </cols>
  <sheetData>
    <row r="1" spans="1:11" ht="15" thickBot="1" x14ac:dyDescent="0.35">
      <c r="A1" s="208" t="s">
        <v>15</v>
      </c>
      <c r="B1" s="209"/>
      <c r="C1" s="209"/>
      <c r="D1" s="209"/>
      <c r="E1" s="209"/>
      <c r="F1" s="209"/>
      <c r="G1" s="209"/>
      <c r="H1" s="209"/>
      <c r="I1" s="209"/>
      <c r="J1" s="209"/>
      <c r="K1" s="210"/>
    </row>
    <row r="2" spans="1:11" ht="15" thickBot="1" x14ac:dyDescent="0.35">
      <c r="A2" s="203">
        <v>1</v>
      </c>
      <c r="B2" s="204" t="s">
        <v>159</v>
      </c>
      <c r="C2" s="3"/>
      <c r="D2" s="3"/>
      <c r="E2" s="3"/>
      <c r="F2" s="3"/>
      <c r="G2" s="3"/>
      <c r="H2" s="3"/>
      <c r="I2" s="3"/>
      <c r="J2" s="3"/>
      <c r="K2" s="211"/>
    </row>
    <row r="3" spans="1:11" x14ac:dyDescent="0.3">
      <c r="A3" s="212"/>
      <c r="B3" s="3"/>
      <c r="C3" s="4"/>
      <c r="D3" s="3"/>
      <c r="E3" s="3"/>
      <c r="F3" s="3"/>
      <c r="G3" s="3"/>
      <c r="H3" s="3"/>
      <c r="I3" s="3"/>
      <c r="J3" s="3"/>
      <c r="K3" s="211"/>
    </row>
    <row r="4" spans="1:11" x14ac:dyDescent="0.3">
      <c r="A4" s="212"/>
      <c r="B4" s="4" t="s">
        <v>0</v>
      </c>
      <c r="C4" s="3"/>
      <c r="D4" s="3"/>
      <c r="E4" s="3"/>
      <c r="F4" s="3"/>
      <c r="G4" s="3"/>
      <c r="H4" s="3"/>
      <c r="I4" s="3"/>
      <c r="J4" s="3"/>
      <c r="K4" s="211"/>
    </row>
    <row r="5" spans="1:11" x14ac:dyDescent="0.3">
      <c r="A5" s="213"/>
      <c r="B5" s="4" t="s">
        <v>16</v>
      </c>
      <c r="C5" s="3"/>
      <c r="D5" s="3"/>
      <c r="E5" s="3"/>
      <c r="F5" s="3"/>
      <c r="G5" s="3"/>
      <c r="H5" s="3"/>
      <c r="I5" s="3"/>
      <c r="J5" s="3"/>
      <c r="K5" s="211"/>
    </row>
    <row r="6" spans="1:11" x14ac:dyDescent="0.3">
      <c r="A6" s="213"/>
      <c r="B6" s="4"/>
      <c r="C6" s="3"/>
      <c r="D6" s="3"/>
      <c r="E6" s="3"/>
      <c r="F6" s="3"/>
      <c r="G6" s="3"/>
      <c r="H6" s="3"/>
      <c r="I6" s="3"/>
      <c r="J6" s="3"/>
      <c r="K6" s="211"/>
    </row>
    <row r="7" spans="1:11" x14ac:dyDescent="0.3">
      <c r="A7" s="213"/>
      <c r="B7" s="3" t="s">
        <v>1</v>
      </c>
      <c r="C7" s="6"/>
      <c r="D7" s="6"/>
      <c r="E7" s="3"/>
      <c r="F7" s="3"/>
      <c r="G7" s="3"/>
      <c r="H7" s="3"/>
      <c r="I7" s="3"/>
      <c r="J7" s="3"/>
      <c r="K7" s="211"/>
    </row>
    <row r="8" spans="1:11" x14ac:dyDescent="0.3">
      <c r="A8" s="213"/>
      <c r="B8" s="4" t="s">
        <v>17</v>
      </c>
      <c r="C8" s="7"/>
      <c r="D8" s="7"/>
      <c r="E8" s="3"/>
      <c r="F8" s="10"/>
      <c r="G8" s="10"/>
      <c r="H8" s="3"/>
      <c r="I8" s="3"/>
      <c r="J8" s="3"/>
      <c r="K8" s="211"/>
    </row>
    <row r="9" spans="1:11" x14ac:dyDescent="0.3">
      <c r="A9" s="213"/>
      <c r="B9" s="4"/>
      <c r="C9" s="7"/>
      <c r="D9" s="7"/>
      <c r="E9" s="3"/>
      <c r="F9" s="10"/>
      <c r="G9" s="10"/>
      <c r="H9" s="3"/>
      <c r="I9" s="3"/>
      <c r="J9" s="3"/>
      <c r="K9" s="211"/>
    </row>
    <row r="10" spans="1:11" x14ac:dyDescent="0.3">
      <c r="A10" s="213"/>
      <c r="B10" s="3" t="s">
        <v>9</v>
      </c>
      <c r="C10" s="7"/>
      <c r="D10" s="7"/>
      <c r="E10" s="3"/>
      <c r="F10" s="10"/>
      <c r="G10" s="10"/>
      <c r="H10" s="3"/>
      <c r="I10" s="3"/>
      <c r="J10" s="3"/>
      <c r="K10" s="211"/>
    </row>
    <row r="11" spans="1:11" x14ac:dyDescent="0.3">
      <c r="A11" s="213"/>
      <c r="B11" s="4" t="s">
        <v>18</v>
      </c>
      <c r="C11" s="7"/>
      <c r="D11" s="7"/>
      <c r="E11" s="3"/>
      <c r="F11" s="10"/>
      <c r="G11" s="10"/>
      <c r="H11" s="3"/>
      <c r="I11" s="3"/>
      <c r="J11" s="3"/>
      <c r="K11" s="211"/>
    </row>
    <row r="12" spans="1:11" x14ac:dyDescent="0.3">
      <c r="A12" s="213"/>
      <c r="B12" s="4"/>
      <c r="C12" s="7"/>
      <c r="D12" s="7"/>
      <c r="E12" s="3"/>
      <c r="F12" s="10"/>
      <c r="G12" s="10"/>
      <c r="H12" s="3"/>
      <c r="I12" s="3"/>
      <c r="J12" s="3"/>
      <c r="K12" s="211"/>
    </row>
    <row r="13" spans="1:11" x14ac:dyDescent="0.3">
      <c r="A13" s="213"/>
      <c r="B13" s="3" t="s">
        <v>10</v>
      </c>
      <c r="C13" s="3"/>
      <c r="D13" s="3"/>
      <c r="E13" s="3"/>
      <c r="F13" s="3"/>
      <c r="G13" s="3"/>
      <c r="H13" s="3"/>
      <c r="I13" s="3"/>
      <c r="J13" s="3"/>
      <c r="K13" s="211"/>
    </row>
    <row r="14" spans="1:11" ht="15" thickBot="1" x14ac:dyDescent="0.35">
      <c r="A14" s="214"/>
      <c r="B14" s="215" t="s">
        <v>19</v>
      </c>
      <c r="C14" s="216"/>
      <c r="D14" s="216"/>
      <c r="E14" s="216"/>
      <c r="F14" s="216"/>
      <c r="G14" s="216"/>
      <c r="H14" s="216"/>
      <c r="I14" s="216"/>
      <c r="J14" s="216"/>
      <c r="K14" s="217"/>
    </row>
    <row r="15" spans="1:11" x14ac:dyDescent="0.3">
      <c r="B15" s="2"/>
    </row>
    <row r="16" spans="1:11" x14ac:dyDescent="0.3">
      <c r="B16" s="2"/>
    </row>
    <row r="17" spans="1:1" x14ac:dyDescent="0.3">
      <c r="A17" s="1" t="s">
        <v>155</v>
      </c>
    </row>
    <row r="18" spans="1:1" x14ac:dyDescent="0.3">
      <c r="A18" s="1" t="s">
        <v>151</v>
      </c>
    </row>
    <row r="19" spans="1:1" x14ac:dyDescent="0.3"/>
    <row r="20" spans="1:1" x14ac:dyDescent="0.3">
      <c r="A20" s="1" t="s">
        <v>156</v>
      </c>
    </row>
    <row r="21" spans="1:1" x14ac:dyDescent="0.3">
      <c r="A21" s="1" t="s">
        <v>152</v>
      </c>
    </row>
    <row r="22" spans="1:1" x14ac:dyDescent="0.3"/>
    <row r="23" spans="1:1" x14ac:dyDescent="0.3">
      <c r="A23" s="1" t="s">
        <v>157</v>
      </c>
    </row>
    <row r="24" spans="1:1" x14ac:dyDescent="0.3">
      <c r="A24" s="1" t="s">
        <v>153</v>
      </c>
    </row>
    <row r="25" spans="1:1" x14ac:dyDescent="0.3"/>
    <row r="26" spans="1:1" x14ac:dyDescent="0.3">
      <c r="A26" s="1" t="s">
        <v>158</v>
      </c>
    </row>
    <row r="27" spans="1:1" x14ac:dyDescent="0.3">
      <c r="A27" s="1" t="s">
        <v>154</v>
      </c>
    </row>
    <row r="28" spans="1:1" x14ac:dyDescent="0.3"/>
    <row r="29" spans="1:1" x14ac:dyDescent="0.3"/>
    <row r="30" spans="1:1" x14ac:dyDescent="0.3"/>
    <row r="31" spans="1:1" x14ac:dyDescent="0.3"/>
    <row r="32" spans="1:1"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sheetData>
  <protectedRanges>
    <protectedRange sqref="B2:C2" name="Range1"/>
  </protectedRanges>
  <conditionalFormatting sqref="B2">
    <cfRule type="cellIs" dxfId="64" priority="1" operator="equal">
      <formula>"Review"</formula>
    </cfRule>
    <cfRule type="cellIs" dxfId="63" priority="2" operator="equal">
      <formula>"Finished"</formula>
    </cfRule>
    <cfRule type="cellIs" dxfId="62" priority="3" operator="equal">
      <formula>"Incomplete"</formula>
    </cfRule>
  </conditionalFormatting>
  <dataValidations count="1">
    <dataValidation type="list" showInputMessage="1" showErrorMessage="1" sqref="B2" xr:uid="{00000000-0002-0000-0100-000000000000}">
      <formula1>"Incomplete, Finished, Review"</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EA9B5-3A9D-4D40-9278-837E66047352}">
  <dimension ref="A1:AZ201"/>
  <sheetViews>
    <sheetView showGridLines="0" workbookViewId="0"/>
  </sheetViews>
  <sheetFormatPr defaultColWidth="0" defaultRowHeight="14.4" zeroHeight="1" x14ac:dyDescent="0.3"/>
  <cols>
    <col min="1" max="1" width="6.44140625" style="283" customWidth="1"/>
    <col min="2" max="2" width="11.88671875" style="283" customWidth="1"/>
    <col min="3" max="6" width="13.5546875" style="283" customWidth="1"/>
    <col min="7" max="7" width="9.44140625" style="283" customWidth="1"/>
    <col min="8" max="8" width="8.6640625" style="283" customWidth="1"/>
    <col min="9" max="9" width="11.44140625" style="283" customWidth="1"/>
    <col min="10" max="10" width="10" style="283" customWidth="1"/>
    <col min="11" max="52" width="8.6640625" style="283" customWidth="1"/>
    <col min="53" max="16384" width="8.6640625" style="283" hidden="1"/>
  </cols>
  <sheetData>
    <row r="1" spans="1:12" ht="15" thickBot="1" x14ac:dyDescent="0.35">
      <c r="A1" s="339" t="s">
        <v>347</v>
      </c>
      <c r="B1" s="338"/>
      <c r="C1" s="338"/>
      <c r="D1" s="338"/>
      <c r="E1" s="338"/>
      <c r="F1" s="338"/>
      <c r="G1" s="337"/>
    </row>
    <row r="2" spans="1:12" ht="15" thickBot="1" x14ac:dyDescent="0.35">
      <c r="A2" s="336">
        <v>26</v>
      </c>
      <c r="B2" s="335" t="s">
        <v>159</v>
      </c>
      <c r="C2" s="334"/>
      <c r="D2" s="290"/>
      <c r="E2" s="290"/>
      <c r="F2" s="290"/>
      <c r="G2" s="289"/>
    </row>
    <row r="3" spans="1:12" x14ac:dyDescent="0.3">
      <c r="A3" s="333" t="s">
        <v>90</v>
      </c>
      <c r="B3" s="290"/>
      <c r="C3" s="290"/>
      <c r="D3" s="290"/>
      <c r="E3" s="290"/>
      <c r="F3" s="290"/>
      <c r="G3" s="289"/>
      <c r="H3" s="283" t="s">
        <v>0</v>
      </c>
      <c r="I3" s="284" t="s">
        <v>346</v>
      </c>
    </row>
    <row r="4" spans="1:12" x14ac:dyDescent="0.3">
      <c r="A4" s="292">
        <f>SUM(A5:A33)</f>
        <v>2</v>
      </c>
      <c r="B4" s="290"/>
      <c r="C4" s="290"/>
      <c r="D4" s="290"/>
      <c r="E4" s="290"/>
      <c r="F4" s="290"/>
      <c r="G4" s="289"/>
      <c r="I4" s="326">
        <f>+B23*(B22+0.5*B21)</f>
        <v>275000</v>
      </c>
    </row>
    <row r="5" spans="1:12" x14ac:dyDescent="0.3">
      <c r="A5" s="293"/>
      <c r="B5" s="291" t="s">
        <v>2</v>
      </c>
      <c r="C5" s="290"/>
      <c r="D5" s="290"/>
      <c r="E5" s="290"/>
      <c r="F5" s="290"/>
      <c r="G5" s="289"/>
    </row>
    <row r="6" spans="1:12" ht="15" thickBot="1" x14ac:dyDescent="0.35">
      <c r="A6" s="293"/>
      <c r="B6" s="290"/>
      <c r="C6" s="290"/>
      <c r="D6" s="290"/>
      <c r="E6" s="290"/>
      <c r="F6" s="290"/>
      <c r="G6" s="289"/>
      <c r="I6" s="284" t="s">
        <v>345</v>
      </c>
    </row>
    <row r="7" spans="1:12" ht="15" thickBot="1" x14ac:dyDescent="0.35">
      <c r="A7" s="293"/>
      <c r="B7" s="322" t="s">
        <v>3</v>
      </c>
      <c r="C7" s="332" t="s">
        <v>344</v>
      </c>
      <c r="D7" s="331"/>
      <c r="E7" s="331"/>
      <c r="F7" s="331"/>
      <c r="G7" s="311"/>
      <c r="J7" s="283" t="s">
        <v>202</v>
      </c>
      <c r="K7" s="283" t="s">
        <v>227</v>
      </c>
    </row>
    <row r="8" spans="1:12" ht="15" thickBot="1" x14ac:dyDescent="0.35">
      <c r="A8" s="293"/>
      <c r="B8" s="320" t="s">
        <v>7</v>
      </c>
      <c r="C8" s="330">
        <v>12</v>
      </c>
      <c r="D8" s="313">
        <v>24</v>
      </c>
      <c r="E8" s="313">
        <v>36</v>
      </c>
      <c r="F8" s="313">
        <v>48</v>
      </c>
      <c r="G8" s="311"/>
      <c r="I8" s="283" t="s">
        <v>343</v>
      </c>
      <c r="J8" s="299">
        <f>+C9</f>
        <v>750</v>
      </c>
      <c r="K8" s="316">
        <f>+C17/J8</f>
        <v>0.29333333333333333</v>
      </c>
    </row>
    <row r="9" spans="1:12" ht="15" thickBot="1" x14ac:dyDescent="0.35">
      <c r="A9" s="293"/>
      <c r="B9" s="318">
        <v>2013</v>
      </c>
      <c r="C9" s="313">
        <v>750</v>
      </c>
      <c r="D9" s="327">
        <v>1125</v>
      </c>
      <c r="E9" s="327">
        <v>1350</v>
      </c>
      <c r="F9" s="327">
        <v>1485</v>
      </c>
      <c r="G9" s="311"/>
      <c r="I9" s="283" t="s">
        <v>342</v>
      </c>
      <c r="J9" s="317">
        <f>+C10+D9-C9</f>
        <v>2375</v>
      </c>
      <c r="K9" s="316">
        <f>+C18/J9</f>
        <v>9.2631578947368426E-2</v>
      </c>
    </row>
    <row r="10" spans="1:12" ht="15" thickBot="1" x14ac:dyDescent="0.35">
      <c r="A10" s="293"/>
      <c r="B10" s="313">
        <v>2014</v>
      </c>
      <c r="C10" s="327">
        <v>2000</v>
      </c>
      <c r="D10" s="327">
        <v>3000</v>
      </c>
      <c r="E10" s="327">
        <v>3600</v>
      </c>
      <c r="F10" s="312"/>
      <c r="G10" s="311"/>
      <c r="I10" s="283" t="s">
        <v>341</v>
      </c>
      <c r="J10" s="317">
        <f>+C11+D10+E9-C10-D9</f>
        <v>3725</v>
      </c>
      <c r="K10" s="329">
        <f>+C19/J10</f>
        <v>8.859060402684564E-2</v>
      </c>
    </row>
    <row r="11" spans="1:12" ht="15" thickBot="1" x14ac:dyDescent="0.35">
      <c r="A11" s="293"/>
      <c r="B11" s="313">
        <v>2015</v>
      </c>
      <c r="C11" s="327">
        <v>2500</v>
      </c>
      <c r="D11" s="327">
        <v>3750</v>
      </c>
      <c r="E11" s="312"/>
      <c r="F11" s="312"/>
      <c r="G11" s="311"/>
      <c r="K11" s="328">
        <v>0.09</v>
      </c>
      <c r="L11" s="283" t="s">
        <v>230</v>
      </c>
    </row>
    <row r="12" spans="1:12" ht="15" thickBot="1" x14ac:dyDescent="0.35">
      <c r="A12" s="293"/>
      <c r="B12" s="313">
        <v>2016</v>
      </c>
      <c r="C12" s="327">
        <v>3000</v>
      </c>
      <c r="D12" s="312"/>
      <c r="E12" s="312"/>
      <c r="F12" s="312"/>
      <c r="G12" s="311"/>
      <c r="I12" s="326">
        <f>+K11*(B22+0.5*B21)</f>
        <v>247500</v>
      </c>
    </row>
    <row r="13" spans="1:12" ht="15" thickBot="1" x14ac:dyDescent="0.35">
      <c r="A13" s="293"/>
      <c r="B13" s="325"/>
      <c r="C13" s="324"/>
      <c r="D13" s="312"/>
      <c r="E13" s="312"/>
      <c r="F13" s="312"/>
      <c r="G13" s="311"/>
    </row>
    <row r="14" spans="1:12" x14ac:dyDescent="0.3">
      <c r="A14" s="293"/>
      <c r="B14" s="323"/>
      <c r="C14" s="322" t="s">
        <v>144</v>
      </c>
      <c r="D14" s="312"/>
      <c r="E14" s="312"/>
      <c r="F14" s="312"/>
      <c r="G14" s="311"/>
      <c r="H14" s="283" t="s">
        <v>1</v>
      </c>
      <c r="J14" s="283" t="s">
        <v>202</v>
      </c>
      <c r="K14" s="283" t="s">
        <v>339</v>
      </c>
      <c r="L14" s="283" t="s">
        <v>340</v>
      </c>
    </row>
    <row r="15" spans="1:12" x14ac:dyDescent="0.3">
      <c r="A15" s="293"/>
      <c r="B15" s="321" t="s">
        <v>3</v>
      </c>
      <c r="C15" s="321" t="s">
        <v>339</v>
      </c>
      <c r="D15" s="312"/>
      <c r="E15" s="312"/>
      <c r="F15" s="312"/>
      <c r="G15" s="311"/>
      <c r="I15" s="283" t="str">
        <f>+I8</f>
        <v>CY13</v>
      </c>
      <c r="J15" s="317">
        <f>+C9+D8+E7+F6-E6-D7-C8</f>
        <v>762</v>
      </c>
      <c r="K15" s="309">
        <f>C17</f>
        <v>220</v>
      </c>
      <c r="L15" s="316">
        <f>+K15/J15</f>
        <v>0.28871391076115488</v>
      </c>
    </row>
    <row r="16" spans="1:12" ht="15" thickBot="1" x14ac:dyDescent="0.35">
      <c r="A16" s="293"/>
      <c r="B16" s="320" t="s">
        <v>7</v>
      </c>
      <c r="C16" s="319" t="s">
        <v>338</v>
      </c>
      <c r="D16" s="312"/>
      <c r="E16" s="312"/>
      <c r="F16" s="312"/>
      <c r="G16" s="311"/>
      <c r="I16" s="283" t="str">
        <f>+I9</f>
        <v>CY14</v>
      </c>
      <c r="J16" s="317">
        <f>+C10+D9+E8+F7-E7-D8-C9</f>
        <v>2387</v>
      </c>
      <c r="K16" s="309">
        <f>C18</f>
        <v>220</v>
      </c>
      <c r="L16" s="316">
        <f>+K16/J16</f>
        <v>9.2165898617511524E-2</v>
      </c>
    </row>
    <row r="17" spans="1:12" ht="15" thickBot="1" x14ac:dyDescent="0.35">
      <c r="A17" s="293"/>
      <c r="B17" s="318">
        <v>2013</v>
      </c>
      <c r="C17" s="318">
        <v>220</v>
      </c>
      <c r="D17" s="312"/>
      <c r="E17" s="312"/>
      <c r="F17" s="312"/>
      <c r="G17" s="311"/>
      <c r="I17" s="283" t="str">
        <f>+I10</f>
        <v>CY15</v>
      </c>
      <c r="J17" s="317">
        <f>+C11+D10+E9+F8-E8-D9-C10</f>
        <v>3737</v>
      </c>
      <c r="K17" s="309">
        <f>C19</f>
        <v>330</v>
      </c>
      <c r="L17" s="316">
        <f>+K17/J17</f>
        <v>8.8306127910088308E-2</v>
      </c>
    </row>
    <row r="18" spans="1:12" ht="15" thickBot="1" x14ac:dyDescent="0.35">
      <c r="A18" s="293"/>
      <c r="B18" s="313">
        <v>2014</v>
      </c>
      <c r="C18" s="313">
        <v>220</v>
      </c>
      <c r="D18" s="312"/>
      <c r="E18" s="312"/>
      <c r="F18" s="312"/>
      <c r="G18" s="311"/>
      <c r="I18" s="284" t="s">
        <v>337</v>
      </c>
      <c r="J18" s="315">
        <f>+C12+D11+E10+F9-E9-D10-C11</f>
        <v>4985</v>
      </c>
      <c r="K18" s="314" t="s">
        <v>333</v>
      </c>
      <c r="L18" s="284"/>
    </row>
    <row r="19" spans="1:12" ht="15" thickBot="1" x14ac:dyDescent="0.35">
      <c r="A19" s="293"/>
      <c r="B19" s="313">
        <v>2015</v>
      </c>
      <c r="C19" s="313">
        <v>330</v>
      </c>
      <c r="D19" s="312"/>
      <c r="E19" s="312"/>
      <c r="F19" s="312"/>
      <c r="G19" s="311"/>
      <c r="I19" s="283" t="s">
        <v>221</v>
      </c>
      <c r="J19" s="310">
        <f>SUM(J15:J18)</f>
        <v>11871</v>
      </c>
      <c r="K19" s="309"/>
      <c r="L19" s="308">
        <f>+B23</f>
        <v>0.1</v>
      </c>
    </row>
    <row r="20" spans="1:12" ht="15" thickBot="1" x14ac:dyDescent="0.35">
      <c r="A20" s="293"/>
      <c r="B20" s="307"/>
      <c r="C20" s="307"/>
      <c r="D20" s="290"/>
      <c r="E20" s="290"/>
      <c r="F20" s="290"/>
      <c r="G20" s="289"/>
    </row>
    <row r="21" spans="1:12" ht="15" thickBot="1" x14ac:dyDescent="0.35">
      <c r="A21" s="293"/>
      <c r="B21" s="303">
        <v>3500000</v>
      </c>
      <c r="C21" s="306" t="s">
        <v>336</v>
      </c>
      <c r="D21" s="305"/>
      <c r="E21" s="305"/>
      <c r="F21" s="304"/>
      <c r="G21" s="289"/>
      <c r="J21" s="283">
        <f>+J19*L19</f>
        <v>1187.1000000000001</v>
      </c>
      <c r="K21" s="283" t="s">
        <v>335</v>
      </c>
    </row>
    <row r="22" spans="1:12" ht="15" thickBot="1" x14ac:dyDescent="0.35">
      <c r="A22" s="293"/>
      <c r="B22" s="303">
        <v>1000000</v>
      </c>
      <c r="C22" s="302" t="s">
        <v>334</v>
      </c>
      <c r="D22" s="301"/>
      <c r="E22" s="301"/>
      <c r="F22" s="300"/>
      <c r="G22" s="289"/>
      <c r="J22" s="299">
        <f>+J21-SUM(K15:K17)</f>
        <v>417.10000000000014</v>
      </c>
      <c r="K22" s="283" t="s">
        <v>333</v>
      </c>
    </row>
    <row r="23" spans="1:12" ht="15" thickBot="1" x14ac:dyDescent="0.35">
      <c r="A23" s="293"/>
      <c r="B23" s="298">
        <v>0.1</v>
      </c>
      <c r="C23" s="297" t="s">
        <v>332</v>
      </c>
      <c r="D23" s="286"/>
      <c r="E23" s="286"/>
      <c r="F23" s="285"/>
      <c r="G23" s="289"/>
      <c r="J23" s="296">
        <f>+J22/J18</f>
        <v>8.3671013039117378E-2</v>
      </c>
      <c r="K23" s="295" t="s">
        <v>331</v>
      </c>
    </row>
    <row r="24" spans="1:12" x14ac:dyDescent="0.3">
      <c r="A24" s="293"/>
      <c r="B24" s="294"/>
      <c r="C24" s="291"/>
      <c r="D24" s="290"/>
      <c r="E24" s="290"/>
      <c r="F24" s="290"/>
      <c r="G24" s="289"/>
      <c r="H24" s="283" t="s">
        <v>9</v>
      </c>
    </row>
    <row r="25" spans="1:12" x14ac:dyDescent="0.3">
      <c r="A25" s="293"/>
      <c r="B25" s="291" t="s">
        <v>330</v>
      </c>
      <c r="C25" s="290"/>
      <c r="D25" s="290"/>
      <c r="E25" s="290"/>
      <c r="F25" s="290"/>
      <c r="G25" s="289"/>
      <c r="H25" s="284" t="s">
        <v>329</v>
      </c>
    </row>
    <row r="26" spans="1:12" x14ac:dyDescent="0.3">
      <c r="A26" s="293"/>
      <c r="B26" s="291"/>
      <c r="C26" s="290"/>
      <c r="D26" s="290"/>
      <c r="E26" s="290"/>
      <c r="F26" s="290"/>
      <c r="G26" s="289"/>
      <c r="H26" s="283" t="s">
        <v>328</v>
      </c>
    </row>
    <row r="27" spans="1:12" x14ac:dyDescent="0.3">
      <c r="A27" s="292">
        <v>0.5</v>
      </c>
      <c r="B27" s="291" t="s">
        <v>0</v>
      </c>
      <c r="C27" s="290"/>
      <c r="D27" s="290"/>
      <c r="E27" s="290"/>
      <c r="F27" s="290"/>
      <c r="G27" s="289"/>
      <c r="H27" s="283" t="s">
        <v>327</v>
      </c>
    </row>
    <row r="28" spans="1:12" x14ac:dyDescent="0.3">
      <c r="A28" s="293"/>
      <c r="B28" s="291" t="s">
        <v>326</v>
      </c>
      <c r="C28" s="290"/>
      <c r="D28" s="290"/>
      <c r="E28" s="290"/>
      <c r="F28" s="290"/>
      <c r="G28" s="289"/>
    </row>
    <row r="29" spans="1:12" x14ac:dyDescent="0.3">
      <c r="A29" s="293"/>
      <c r="B29" s="291"/>
      <c r="C29" s="290"/>
      <c r="D29" s="290"/>
      <c r="E29" s="290"/>
      <c r="F29" s="290"/>
      <c r="G29" s="289"/>
      <c r="H29" s="284" t="s">
        <v>325</v>
      </c>
    </row>
    <row r="30" spans="1:12" x14ac:dyDescent="0.3">
      <c r="A30" s="292">
        <v>1</v>
      </c>
      <c r="B30" s="291" t="s">
        <v>1</v>
      </c>
      <c r="C30" s="290"/>
      <c r="D30" s="290"/>
      <c r="E30" s="290"/>
      <c r="F30" s="290"/>
      <c r="G30" s="289"/>
      <c r="H30" s="283" t="s">
        <v>324</v>
      </c>
    </row>
    <row r="31" spans="1:12" x14ac:dyDescent="0.3">
      <c r="A31" s="293"/>
      <c r="B31" s="291" t="s">
        <v>323</v>
      </c>
      <c r="C31" s="290"/>
      <c r="D31" s="290"/>
      <c r="E31" s="290"/>
      <c r="F31" s="290"/>
      <c r="G31" s="289"/>
      <c r="H31" s="283" t="s">
        <v>322</v>
      </c>
    </row>
    <row r="32" spans="1:12" x14ac:dyDescent="0.3">
      <c r="A32" s="293"/>
      <c r="B32" s="291"/>
      <c r="C32" s="290"/>
      <c r="D32" s="290"/>
      <c r="E32" s="290"/>
      <c r="F32" s="290"/>
      <c r="G32" s="289"/>
    </row>
    <row r="33" spans="1:8" x14ac:dyDescent="0.3">
      <c r="A33" s="292">
        <v>0.5</v>
      </c>
      <c r="B33" s="291" t="s">
        <v>9</v>
      </c>
      <c r="C33" s="290"/>
      <c r="D33" s="290"/>
      <c r="E33" s="290"/>
      <c r="F33" s="290"/>
      <c r="G33" s="289"/>
      <c r="H33" s="284" t="s">
        <v>321</v>
      </c>
    </row>
    <row r="34" spans="1:8" ht="15" thickBot="1" x14ac:dyDescent="0.35">
      <c r="A34" s="288"/>
      <c r="B34" s="287" t="s">
        <v>320</v>
      </c>
      <c r="C34" s="286"/>
      <c r="D34" s="286"/>
      <c r="E34" s="286"/>
      <c r="F34" s="286"/>
      <c r="G34" s="285"/>
      <c r="H34" s="283" t="s">
        <v>319</v>
      </c>
    </row>
    <row r="35" spans="1:8" x14ac:dyDescent="0.3">
      <c r="H35" s="283" t="s">
        <v>318</v>
      </c>
    </row>
    <row r="36" spans="1:8" x14ac:dyDescent="0.3">
      <c r="H36" s="283" t="s">
        <v>317</v>
      </c>
    </row>
    <row r="37" spans="1:8" x14ac:dyDescent="0.3"/>
    <row r="38" spans="1:8" x14ac:dyDescent="0.3">
      <c r="H38" s="284" t="s">
        <v>316</v>
      </c>
    </row>
    <row r="39" spans="1:8" x14ac:dyDescent="0.3">
      <c r="H39" s="283" t="s">
        <v>315</v>
      </c>
    </row>
    <row r="40" spans="1:8" x14ac:dyDescent="0.3">
      <c r="H40" s="283" t="s">
        <v>314</v>
      </c>
    </row>
    <row r="41" spans="1:8" x14ac:dyDescent="0.3">
      <c r="H41" s="283" t="s">
        <v>313</v>
      </c>
    </row>
    <row r="42" spans="1:8" x14ac:dyDescent="0.3"/>
    <row r="43" spans="1:8" x14ac:dyDescent="0.3"/>
    <row r="44" spans="1:8" x14ac:dyDescent="0.3"/>
    <row r="45" spans="1:8" x14ac:dyDescent="0.3"/>
    <row r="46" spans="1:8" x14ac:dyDescent="0.3"/>
    <row r="47" spans="1:8" x14ac:dyDescent="0.3"/>
    <row r="48" spans="1:8"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sheetData>
  <sheetProtection formatCells="0" formatColumns="0" formatRows="0"/>
  <conditionalFormatting sqref="B2">
    <cfRule type="cellIs" dxfId="8" priority="1" operator="equal">
      <formula>"Review"</formula>
    </cfRule>
    <cfRule type="cellIs" dxfId="7" priority="2" operator="equal">
      <formula>"Finished"</formula>
    </cfRule>
    <cfRule type="cellIs" dxfId="6" priority="3" operator="equal">
      <formula>"Incomplete"</formula>
    </cfRule>
  </conditionalFormatting>
  <dataValidations count="1">
    <dataValidation type="list" showInputMessage="1" showErrorMessage="1" sqref="B2" xr:uid="{99D73305-057A-41A2-B224-243FB887178E}">
      <formula1>"Incomplete, Finished, Review"</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FCDAA-85D2-4AAF-AC04-41C6EE64ADE2}">
  <dimension ref="A1:BC205"/>
  <sheetViews>
    <sheetView zoomScaleNormal="100" workbookViewId="0"/>
  </sheetViews>
  <sheetFormatPr defaultColWidth="0" defaultRowHeight="0" customHeight="1" zeroHeight="1" x14ac:dyDescent="0.3"/>
  <cols>
    <col min="1" max="1" width="6.5546875" style="341" customWidth="1"/>
    <col min="2" max="2" width="16.5546875" style="340" customWidth="1"/>
    <col min="3" max="9" width="13.33203125" style="340" customWidth="1"/>
    <col min="10" max="12" width="10.44140625" style="340" customWidth="1"/>
    <col min="13" max="13" width="13" style="340" customWidth="1"/>
    <col min="14" max="14" width="12.6640625" style="340" customWidth="1"/>
    <col min="15" max="15" width="12" style="340" customWidth="1"/>
    <col min="16" max="16" width="12.44140625" style="340" customWidth="1"/>
    <col min="17" max="50" width="10.44140625" style="340" customWidth="1"/>
    <col min="51" max="55" width="0" style="340" hidden="1" customWidth="1"/>
    <col min="56" max="16384" width="10.44140625" style="340" hidden="1"/>
  </cols>
  <sheetData>
    <row r="1" spans="1:50" ht="14.4" customHeight="1" thickBot="1" x14ac:dyDescent="0.35">
      <c r="A1" s="391" t="s">
        <v>386</v>
      </c>
      <c r="B1" s="390"/>
      <c r="C1" s="390"/>
      <c r="D1" s="390"/>
      <c r="E1" s="390"/>
      <c r="F1" s="390"/>
      <c r="G1" s="390"/>
      <c r="H1" s="390"/>
      <c r="I1" s="390"/>
      <c r="J1" s="389"/>
    </row>
    <row r="2" spans="1:50" ht="14.4" customHeight="1" thickBot="1" x14ac:dyDescent="0.35">
      <c r="A2" s="388">
        <v>23</v>
      </c>
      <c r="B2" s="335" t="s">
        <v>159</v>
      </c>
      <c r="C2" s="387"/>
      <c r="D2" s="370"/>
      <c r="E2" s="370"/>
      <c r="F2" s="370"/>
      <c r="G2" s="370"/>
      <c r="H2" s="370"/>
      <c r="I2" s="370"/>
      <c r="J2" s="369"/>
      <c r="K2" s="342" t="s">
        <v>385</v>
      </c>
      <c r="L2" s="342"/>
      <c r="M2" s="342"/>
      <c r="N2" s="342"/>
      <c r="O2" s="342"/>
      <c r="P2" s="342"/>
      <c r="Q2" s="342"/>
      <c r="R2" s="342"/>
      <c r="S2" s="342"/>
      <c r="T2" s="342"/>
      <c r="U2" s="342"/>
    </row>
    <row r="3" spans="1:50" ht="14.4" customHeight="1" x14ac:dyDescent="0.3">
      <c r="A3" s="386" t="s">
        <v>90</v>
      </c>
      <c r="B3" s="370"/>
      <c r="C3" s="370"/>
      <c r="D3" s="370"/>
      <c r="E3" s="370"/>
      <c r="F3" s="370"/>
      <c r="G3" s="370"/>
      <c r="H3" s="370"/>
      <c r="I3" s="370"/>
      <c r="J3" s="369"/>
      <c r="K3" s="342"/>
      <c r="L3" s="342" t="s">
        <v>155</v>
      </c>
      <c r="M3" s="342"/>
      <c r="N3" s="342"/>
      <c r="O3" s="342"/>
      <c r="P3" s="342"/>
      <c r="Q3" s="342"/>
      <c r="R3" s="342"/>
      <c r="S3" s="342"/>
      <c r="T3" s="342"/>
      <c r="U3" s="342"/>
    </row>
    <row r="4" spans="1:50" ht="14.4" customHeight="1" x14ac:dyDescent="0.3">
      <c r="A4" s="372">
        <v>2.75</v>
      </c>
      <c r="B4" s="385"/>
      <c r="C4" s="370"/>
      <c r="D4" s="370"/>
      <c r="E4" s="370"/>
      <c r="F4" s="370"/>
      <c r="G4" s="370"/>
      <c r="H4" s="370"/>
      <c r="I4" s="370"/>
      <c r="J4" s="369"/>
      <c r="K4" s="342"/>
      <c r="L4" s="342"/>
      <c r="M4" s="342"/>
      <c r="N4" s="342"/>
      <c r="O4" s="342"/>
      <c r="P4" s="342"/>
      <c r="Q4" s="342"/>
      <c r="R4" s="342"/>
      <c r="S4" s="342"/>
      <c r="T4" s="342"/>
      <c r="U4" s="342"/>
    </row>
    <row r="5" spans="1:50" ht="14.4" customHeight="1" thickBot="1" x14ac:dyDescent="0.35">
      <c r="A5" s="374"/>
      <c r="B5" s="370" t="s">
        <v>384</v>
      </c>
      <c r="C5" s="370"/>
      <c r="D5" s="370"/>
      <c r="E5" s="370"/>
      <c r="F5" s="370"/>
      <c r="G5" s="370"/>
      <c r="H5" s="370"/>
      <c r="I5" s="370"/>
      <c r="J5" s="369"/>
      <c r="K5" s="342"/>
      <c r="L5" s="342"/>
      <c r="M5" s="342"/>
      <c r="N5" s="342"/>
      <c r="O5" s="342"/>
      <c r="P5" s="342"/>
      <c r="Q5" s="342"/>
      <c r="R5" s="342"/>
      <c r="S5" s="342"/>
      <c r="T5" s="342"/>
      <c r="U5" s="342"/>
    </row>
    <row r="6" spans="1:50" ht="14.4" customHeight="1" thickBot="1" x14ac:dyDescent="0.35">
      <c r="A6" s="374"/>
      <c r="B6" s="370"/>
      <c r="C6" s="370"/>
      <c r="D6" s="370"/>
      <c r="E6" s="370"/>
      <c r="F6" s="370"/>
      <c r="G6" s="370"/>
      <c r="H6" s="370"/>
      <c r="I6" s="370"/>
      <c r="J6" s="369"/>
      <c r="K6" s="342"/>
      <c r="L6" s="363" t="s">
        <v>24</v>
      </c>
      <c r="M6" s="362" t="s">
        <v>4</v>
      </c>
      <c r="N6" s="362" t="s">
        <v>4</v>
      </c>
      <c r="O6" s="342"/>
      <c r="P6" s="342"/>
      <c r="Q6" s="342"/>
      <c r="R6" s="342"/>
      <c r="S6" s="342"/>
      <c r="T6" s="342"/>
      <c r="U6" s="342"/>
    </row>
    <row r="7" spans="1:50" ht="14.4" customHeight="1" thickBot="1" x14ac:dyDescent="0.35">
      <c r="A7" s="374"/>
      <c r="B7" s="363" t="s">
        <v>24</v>
      </c>
      <c r="C7" s="362" t="s">
        <v>4</v>
      </c>
      <c r="D7" s="362" t="s">
        <v>4</v>
      </c>
      <c r="E7" s="361" t="s">
        <v>205</v>
      </c>
      <c r="F7" s="370"/>
      <c r="G7" s="370"/>
      <c r="H7" s="370"/>
      <c r="I7" s="370"/>
      <c r="J7" s="369"/>
      <c r="K7" s="342"/>
      <c r="L7" s="360" t="s">
        <v>7</v>
      </c>
      <c r="M7" s="359" t="s">
        <v>265</v>
      </c>
      <c r="N7" s="359" t="s">
        <v>263</v>
      </c>
      <c r="O7" s="342" t="s">
        <v>383</v>
      </c>
      <c r="P7" s="342"/>
      <c r="Q7" s="342"/>
      <c r="R7" s="342"/>
      <c r="S7" s="342"/>
      <c r="T7" s="342"/>
      <c r="U7" s="342"/>
      <c r="V7" s="342"/>
      <c r="W7" s="342"/>
      <c r="X7" s="342"/>
      <c r="Y7" s="342"/>
      <c r="Z7" s="342"/>
      <c r="AA7" s="342"/>
      <c r="AB7" s="342"/>
      <c r="AC7" s="342"/>
      <c r="AD7" s="342"/>
      <c r="AE7" s="342"/>
      <c r="AF7" s="342"/>
      <c r="AG7" s="342"/>
      <c r="AH7" s="342"/>
      <c r="AI7" s="342"/>
      <c r="AJ7" s="342"/>
      <c r="AK7" s="342"/>
      <c r="AL7" s="342"/>
      <c r="AM7" s="342"/>
      <c r="AN7" s="342"/>
      <c r="AO7" s="342"/>
      <c r="AP7" s="342"/>
      <c r="AQ7" s="342"/>
      <c r="AR7" s="342"/>
      <c r="AS7" s="342"/>
      <c r="AT7" s="342"/>
      <c r="AU7" s="342"/>
      <c r="AV7" s="342"/>
      <c r="AW7" s="342"/>
      <c r="AX7" s="342"/>
    </row>
    <row r="8" spans="1:50" ht="14.4" customHeight="1" thickBot="1" x14ac:dyDescent="0.35">
      <c r="A8" s="374"/>
      <c r="B8" s="360" t="s">
        <v>7</v>
      </c>
      <c r="C8" s="359" t="s">
        <v>265</v>
      </c>
      <c r="D8" s="359" t="s">
        <v>263</v>
      </c>
      <c r="E8" s="358" t="s">
        <v>263</v>
      </c>
      <c r="F8" s="370"/>
      <c r="G8" s="370"/>
      <c r="H8" s="370"/>
      <c r="I8" s="370"/>
      <c r="J8" s="369"/>
      <c r="K8" s="342"/>
      <c r="L8" s="357">
        <v>2014</v>
      </c>
      <c r="M8" s="356">
        <v>25000</v>
      </c>
      <c r="N8" s="355">
        <v>62500</v>
      </c>
      <c r="O8" s="342">
        <f>M8/N8</f>
        <v>0.4</v>
      </c>
      <c r="P8" s="342"/>
      <c r="Q8" s="342"/>
      <c r="R8" s="342"/>
      <c r="S8" s="342"/>
      <c r="T8" s="342"/>
      <c r="U8" s="342"/>
      <c r="V8" s="342"/>
      <c r="W8" s="342"/>
      <c r="X8" s="342"/>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c r="AX8" s="342"/>
    </row>
    <row r="9" spans="1:50" ht="14.4" customHeight="1" x14ac:dyDescent="0.3">
      <c r="A9" s="374"/>
      <c r="B9" s="357">
        <v>2014</v>
      </c>
      <c r="C9" s="356">
        <v>25000</v>
      </c>
      <c r="D9" s="355">
        <v>62500</v>
      </c>
      <c r="E9" s="354">
        <v>250000</v>
      </c>
      <c r="F9" s="370"/>
      <c r="G9" s="370"/>
      <c r="H9" s="370"/>
      <c r="I9" s="370"/>
      <c r="J9" s="369"/>
      <c r="K9" s="342"/>
      <c r="L9" s="353">
        <v>2015</v>
      </c>
      <c r="M9" s="352">
        <v>50000</v>
      </c>
      <c r="N9" s="351">
        <v>250000</v>
      </c>
      <c r="O9" s="342">
        <f>M9/N9</f>
        <v>0.2</v>
      </c>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2"/>
      <c r="AQ9" s="342"/>
      <c r="AR9" s="342"/>
      <c r="AS9" s="342"/>
      <c r="AT9" s="342"/>
      <c r="AU9" s="342"/>
      <c r="AV9" s="342"/>
      <c r="AW9" s="342"/>
      <c r="AX9" s="342"/>
    </row>
    <row r="10" spans="1:50" ht="14.4" customHeight="1" x14ac:dyDescent="0.3">
      <c r="A10" s="374"/>
      <c r="B10" s="353">
        <v>2015</v>
      </c>
      <c r="C10" s="352">
        <v>50000</v>
      </c>
      <c r="D10" s="351">
        <v>250000</v>
      </c>
      <c r="E10" s="350">
        <v>500000</v>
      </c>
      <c r="F10" s="370"/>
      <c r="G10" s="370"/>
      <c r="H10" s="370"/>
      <c r="I10" s="370"/>
      <c r="J10" s="369"/>
      <c r="K10" s="342"/>
      <c r="L10" s="353">
        <v>2016</v>
      </c>
      <c r="M10" s="352">
        <v>75000</v>
      </c>
      <c r="N10" s="351">
        <v>500000</v>
      </c>
      <c r="O10" s="342">
        <f>M10/N10</f>
        <v>0.15</v>
      </c>
      <c r="P10" s="342"/>
      <c r="Q10" s="342"/>
      <c r="R10" s="342"/>
      <c r="S10" s="342"/>
      <c r="T10" s="342"/>
      <c r="U10" s="342"/>
      <c r="V10" s="342"/>
      <c r="W10" s="342"/>
      <c r="X10" s="342"/>
      <c r="Y10" s="342"/>
      <c r="Z10" s="342"/>
      <c r="AA10" s="342"/>
      <c r="AB10" s="342"/>
      <c r="AC10" s="342"/>
      <c r="AD10" s="342"/>
      <c r="AE10" s="342"/>
      <c r="AF10" s="342"/>
      <c r="AG10" s="342"/>
      <c r="AH10" s="342"/>
      <c r="AI10" s="342"/>
      <c r="AJ10" s="342"/>
      <c r="AK10" s="342"/>
      <c r="AL10" s="342"/>
      <c r="AM10" s="342"/>
      <c r="AN10" s="342"/>
      <c r="AO10" s="342"/>
      <c r="AP10" s="342"/>
      <c r="AQ10" s="342"/>
      <c r="AR10" s="342"/>
      <c r="AS10" s="342"/>
      <c r="AT10" s="342"/>
      <c r="AU10" s="342"/>
      <c r="AV10" s="342"/>
      <c r="AW10" s="342"/>
      <c r="AX10" s="342"/>
    </row>
    <row r="11" spans="1:50" ht="14.4" customHeight="1" thickBot="1" x14ac:dyDescent="0.35">
      <c r="A11" s="374"/>
      <c r="B11" s="353">
        <v>2016</v>
      </c>
      <c r="C11" s="352">
        <v>75000</v>
      </c>
      <c r="D11" s="351">
        <v>500000</v>
      </c>
      <c r="E11" s="350">
        <v>750000</v>
      </c>
      <c r="F11" s="370"/>
      <c r="G11" s="370"/>
      <c r="H11" s="370"/>
      <c r="I11" s="370"/>
      <c r="J11" s="369"/>
      <c r="K11" s="342"/>
      <c r="L11" s="349">
        <v>2017</v>
      </c>
      <c r="M11" s="348">
        <v>90000</v>
      </c>
      <c r="N11" s="347">
        <v>600000</v>
      </c>
      <c r="O11" s="342">
        <f>M11/N11</f>
        <v>0.15</v>
      </c>
      <c r="P11" s="342"/>
      <c r="Q11" s="342"/>
      <c r="R11" s="342"/>
      <c r="S11" s="342"/>
      <c r="T11" s="342"/>
      <c r="U11" s="342"/>
      <c r="V11" s="342"/>
      <c r="W11" s="342"/>
      <c r="X11" s="342"/>
      <c r="Y11" s="342"/>
      <c r="Z11" s="342"/>
      <c r="AA11" s="342"/>
      <c r="AB11" s="342"/>
      <c r="AC11" s="342"/>
      <c r="AD11" s="342"/>
      <c r="AE11" s="342"/>
      <c r="AF11" s="342"/>
      <c r="AG11" s="342"/>
      <c r="AH11" s="342"/>
      <c r="AI11" s="342"/>
      <c r="AJ11" s="342"/>
      <c r="AK11" s="342"/>
      <c r="AL11" s="342"/>
      <c r="AM11" s="342"/>
      <c r="AN11" s="342"/>
      <c r="AO11" s="342"/>
      <c r="AP11" s="342"/>
      <c r="AQ11" s="342"/>
      <c r="AR11" s="342"/>
      <c r="AS11" s="342"/>
      <c r="AT11" s="342"/>
      <c r="AU11" s="342"/>
      <c r="AV11" s="342"/>
      <c r="AW11" s="342"/>
      <c r="AX11" s="342"/>
    </row>
    <row r="12" spans="1:50" ht="14.4" customHeight="1" thickBot="1" x14ac:dyDescent="0.35">
      <c r="A12" s="374"/>
      <c r="B12" s="349">
        <v>2017</v>
      </c>
      <c r="C12" s="348">
        <v>90000</v>
      </c>
      <c r="D12" s="347">
        <v>600000</v>
      </c>
      <c r="E12" s="346">
        <v>900000</v>
      </c>
      <c r="F12" s="370"/>
      <c r="G12" s="370"/>
      <c r="H12" s="370"/>
      <c r="I12" s="370"/>
      <c r="J12" s="369"/>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J12" s="342"/>
      <c r="AK12" s="342"/>
      <c r="AL12" s="342"/>
      <c r="AM12" s="342"/>
      <c r="AN12" s="342"/>
      <c r="AO12" s="342"/>
      <c r="AP12" s="342"/>
      <c r="AQ12" s="342"/>
      <c r="AR12" s="342"/>
      <c r="AS12" s="342"/>
      <c r="AT12" s="342"/>
      <c r="AU12" s="342"/>
      <c r="AV12" s="342"/>
      <c r="AW12" s="342"/>
      <c r="AX12" s="342"/>
    </row>
    <row r="13" spans="1:50" ht="14.4" customHeight="1" thickBot="1" x14ac:dyDescent="0.35">
      <c r="A13" s="374"/>
      <c r="B13" s="370"/>
      <c r="C13" s="370"/>
      <c r="D13" s="370"/>
      <c r="E13" s="370"/>
      <c r="F13" s="370"/>
      <c r="G13" s="370"/>
      <c r="H13" s="370"/>
      <c r="I13" s="370"/>
      <c r="J13" s="369"/>
      <c r="K13" s="342"/>
      <c r="L13" s="342" t="s">
        <v>382</v>
      </c>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c r="AJ13" s="342"/>
      <c r="AK13" s="342"/>
      <c r="AL13" s="342"/>
      <c r="AM13" s="342"/>
      <c r="AN13" s="342"/>
      <c r="AO13" s="342"/>
      <c r="AP13" s="342"/>
      <c r="AQ13" s="342"/>
      <c r="AR13" s="342"/>
      <c r="AS13" s="342"/>
      <c r="AT13" s="342"/>
      <c r="AU13" s="342"/>
      <c r="AV13" s="342"/>
      <c r="AW13" s="342"/>
      <c r="AX13" s="342"/>
    </row>
    <row r="14" spans="1:50" ht="14.4" customHeight="1" thickBot="1" x14ac:dyDescent="0.35">
      <c r="A14" s="374"/>
      <c r="B14" s="384" t="s">
        <v>381</v>
      </c>
      <c r="C14" s="383"/>
      <c r="D14" s="383"/>
      <c r="E14" s="383"/>
      <c r="F14" s="383"/>
      <c r="G14" s="383"/>
      <c r="H14" s="383"/>
      <c r="I14" s="382"/>
      <c r="J14" s="369"/>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2"/>
      <c r="AM14" s="342"/>
      <c r="AN14" s="342"/>
      <c r="AO14" s="342"/>
      <c r="AP14" s="342"/>
      <c r="AQ14" s="342"/>
      <c r="AR14" s="342"/>
      <c r="AS14" s="342"/>
      <c r="AT14" s="342"/>
      <c r="AU14" s="342"/>
      <c r="AV14" s="342"/>
      <c r="AW14" s="342"/>
      <c r="AX14" s="342"/>
    </row>
    <row r="15" spans="1:50" ht="14.4" customHeight="1" x14ac:dyDescent="0.3">
      <c r="A15" s="374"/>
      <c r="B15" s="378">
        <v>150000</v>
      </c>
      <c r="C15" s="381" t="s">
        <v>380</v>
      </c>
      <c r="D15" s="380"/>
      <c r="E15" s="380"/>
      <c r="F15" s="380"/>
      <c r="G15" s="380"/>
      <c r="H15" s="380"/>
      <c r="I15" s="379"/>
      <c r="J15" s="369"/>
      <c r="K15" s="342"/>
      <c r="L15" s="342" t="s">
        <v>379</v>
      </c>
      <c r="M15" s="342">
        <f>O11</f>
        <v>0.15</v>
      </c>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2"/>
      <c r="AL15" s="342"/>
      <c r="AM15" s="342"/>
      <c r="AN15" s="342"/>
      <c r="AO15" s="342"/>
      <c r="AP15" s="342"/>
      <c r="AQ15" s="342"/>
      <c r="AR15" s="342"/>
      <c r="AS15" s="342"/>
      <c r="AT15" s="342"/>
      <c r="AU15" s="342"/>
      <c r="AV15" s="342"/>
      <c r="AW15" s="342"/>
      <c r="AX15" s="342"/>
    </row>
    <row r="16" spans="1:50" ht="14.4" customHeight="1" x14ac:dyDescent="0.3">
      <c r="A16" s="374"/>
      <c r="B16" s="378">
        <v>100000</v>
      </c>
      <c r="C16" s="377" t="s">
        <v>378</v>
      </c>
      <c r="D16" s="370"/>
      <c r="E16" s="370"/>
      <c r="F16" s="370"/>
      <c r="G16" s="370"/>
      <c r="H16" s="370"/>
      <c r="I16" s="369"/>
      <c r="J16" s="369"/>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c r="AJ16" s="342"/>
      <c r="AK16" s="342"/>
      <c r="AL16" s="342"/>
      <c r="AM16" s="342"/>
      <c r="AN16" s="342"/>
      <c r="AO16" s="342"/>
      <c r="AP16" s="342"/>
      <c r="AQ16" s="342"/>
      <c r="AR16" s="342"/>
      <c r="AS16" s="342"/>
      <c r="AT16" s="342"/>
      <c r="AU16" s="342"/>
      <c r="AV16" s="342"/>
      <c r="AW16" s="342"/>
      <c r="AX16" s="342"/>
    </row>
    <row r="17" spans="1:50" ht="14.4" customHeight="1" thickBot="1" x14ac:dyDescent="0.35">
      <c r="A17" s="374"/>
      <c r="B17" s="376">
        <v>0.6</v>
      </c>
      <c r="C17" s="375" t="s">
        <v>377</v>
      </c>
      <c r="D17" s="367"/>
      <c r="E17" s="367"/>
      <c r="F17" s="367"/>
      <c r="G17" s="367"/>
      <c r="H17" s="367"/>
      <c r="I17" s="366"/>
      <c r="J17" s="369"/>
      <c r="K17" s="342"/>
      <c r="L17" s="342" t="s">
        <v>358</v>
      </c>
      <c r="M17" s="364">
        <f>B16*B17</f>
        <v>60000</v>
      </c>
      <c r="N17" s="342"/>
      <c r="O17" s="342"/>
      <c r="P17" s="342"/>
      <c r="Q17" s="342"/>
      <c r="R17" s="342"/>
      <c r="S17" s="342"/>
      <c r="T17" s="342"/>
      <c r="U17" s="342"/>
      <c r="V17" s="342"/>
      <c r="W17" s="342"/>
      <c r="X17" s="342"/>
      <c r="Y17" s="342"/>
      <c r="Z17" s="342"/>
      <c r="AA17" s="342"/>
      <c r="AB17" s="342"/>
      <c r="AC17" s="342"/>
      <c r="AD17" s="342"/>
      <c r="AE17" s="342"/>
      <c r="AF17" s="342"/>
      <c r="AG17" s="342"/>
      <c r="AH17" s="342"/>
      <c r="AI17" s="342"/>
      <c r="AJ17" s="342"/>
      <c r="AK17" s="342"/>
      <c r="AL17" s="342"/>
      <c r="AM17" s="342"/>
      <c r="AN17" s="342"/>
      <c r="AO17" s="342"/>
      <c r="AP17" s="342"/>
      <c r="AQ17" s="342"/>
      <c r="AR17" s="342"/>
      <c r="AS17" s="342"/>
      <c r="AT17" s="342"/>
      <c r="AU17" s="342"/>
      <c r="AV17" s="342"/>
      <c r="AW17" s="342"/>
      <c r="AX17" s="342"/>
    </row>
    <row r="18" spans="1:50" ht="14.4" customHeight="1" x14ac:dyDescent="0.3">
      <c r="A18" s="374"/>
      <c r="B18" s="370"/>
      <c r="C18" s="370"/>
      <c r="D18" s="370"/>
      <c r="E18" s="370"/>
      <c r="F18" s="370"/>
      <c r="G18" s="370"/>
      <c r="H18" s="370"/>
      <c r="I18" s="370"/>
      <c r="J18" s="369"/>
      <c r="K18" s="342"/>
      <c r="L18" s="342" t="s">
        <v>357</v>
      </c>
      <c r="M18" s="364">
        <f>B16-M17</f>
        <v>40000</v>
      </c>
      <c r="N18" s="342"/>
      <c r="O18" s="342"/>
      <c r="P18" s="342"/>
      <c r="Q18" s="342"/>
      <c r="R18" s="342"/>
      <c r="S18" s="342"/>
      <c r="T18" s="342"/>
      <c r="U18" s="342"/>
      <c r="V18" s="342"/>
      <c r="W18" s="342"/>
      <c r="X18" s="342"/>
      <c r="Y18" s="342"/>
      <c r="Z18" s="342"/>
      <c r="AA18" s="342"/>
      <c r="AB18" s="342"/>
      <c r="AC18" s="342"/>
      <c r="AD18" s="342"/>
      <c r="AE18" s="342"/>
      <c r="AF18" s="342"/>
      <c r="AG18" s="342"/>
      <c r="AH18" s="342"/>
      <c r="AI18" s="342"/>
      <c r="AJ18" s="342"/>
      <c r="AK18" s="342"/>
      <c r="AL18" s="342"/>
      <c r="AM18" s="342"/>
      <c r="AN18" s="342"/>
      <c r="AO18" s="342"/>
      <c r="AP18" s="342"/>
      <c r="AQ18" s="342"/>
      <c r="AR18" s="342"/>
      <c r="AS18" s="342"/>
      <c r="AT18" s="342"/>
      <c r="AU18" s="342"/>
      <c r="AV18" s="342"/>
      <c r="AW18" s="342"/>
      <c r="AX18" s="342"/>
    </row>
    <row r="19" spans="1:50" ht="14.4" customHeight="1" x14ac:dyDescent="0.3">
      <c r="A19" s="372">
        <v>1.25</v>
      </c>
      <c r="B19" s="370" t="s">
        <v>0</v>
      </c>
      <c r="C19" s="370"/>
      <c r="D19" s="370"/>
      <c r="E19" s="370"/>
      <c r="F19" s="370"/>
      <c r="G19" s="370"/>
      <c r="H19" s="370"/>
      <c r="I19" s="370"/>
      <c r="J19" s="369"/>
      <c r="K19" s="342"/>
      <c r="L19" s="342"/>
      <c r="M19" s="342"/>
      <c r="N19" s="342"/>
      <c r="O19" s="342"/>
      <c r="P19" s="342"/>
      <c r="Q19" s="342"/>
      <c r="R19" s="342"/>
      <c r="S19" s="342"/>
      <c r="T19" s="342"/>
      <c r="U19" s="342"/>
      <c r="V19" s="342"/>
      <c r="W19" s="342"/>
      <c r="X19" s="342"/>
      <c r="Y19" s="342"/>
      <c r="Z19" s="342"/>
      <c r="AA19" s="342"/>
      <c r="AB19" s="342"/>
      <c r="AC19" s="342"/>
      <c r="AD19" s="342"/>
      <c r="AE19" s="342"/>
      <c r="AF19" s="342"/>
      <c r="AG19" s="342"/>
      <c r="AH19" s="342"/>
      <c r="AI19" s="342"/>
      <c r="AJ19" s="342"/>
      <c r="AK19" s="342"/>
      <c r="AL19" s="342"/>
      <c r="AM19" s="342"/>
      <c r="AN19" s="342"/>
      <c r="AO19" s="342"/>
      <c r="AP19" s="342"/>
      <c r="AQ19" s="342"/>
      <c r="AR19" s="342"/>
      <c r="AS19" s="342"/>
      <c r="AT19" s="342"/>
      <c r="AU19" s="342"/>
      <c r="AV19" s="342"/>
      <c r="AW19" s="342"/>
      <c r="AX19" s="342"/>
    </row>
    <row r="20" spans="1:50" ht="14.4" customHeight="1" x14ac:dyDescent="0.3">
      <c r="A20" s="373"/>
      <c r="B20" s="370" t="s">
        <v>376</v>
      </c>
      <c r="C20" s="370"/>
      <c r="D20" s="370"/>
      <c r="E20" s="370"/>
      <c r="F20" s="370"/>
      <c r="G20" s="370"/>
      <c r="H20" s="370"/>
      <c r="I20" s="370"/>
      <c r="J20" s="369"/>
      <c r="K20" s="342"/>
      <c r="L20" s="342" t="s">
        <v>375</v>
      </c>
      <c r="M20" s="365">
        <f>M15*(0.5*(B15+M17)+M18)</f>
        <v>21750</v>
      </c>
      <c r="N20" s="342"/>
      <c r="O20" s="342"/>
      <c r="P20" s="342"/>
      <c r="Q20" s="342"/>
      <c r="R20" s="342"/>
      <c r="S20" s="342"/>
      <c r="T20" s="342"/>
      <c r="U20" s="342"/>
      <c r="V20" s="342"/>
      <c r="W20" s="342"/>
      <c r="X20" s="342"/>
      <c r="Y20" s="342"/>
      <c r="Z20" s="342"/>
      <c r="AA20" s="342"/>
      <c r="AB20" s="342"/>
      <c r="AC20" s="342"/>
      <c r="AD20" s="342"/>
      <c r="AE20" s="342"/>
      <c r="AF20" s="342"/>
      <c r="AG20" s="342"/>
      <c r="AH20" s="342"/>
      <c r="AI20" s="342"/>
      <c r="AJ20" s="342"/>
      <c r="AK20" s="342"/>
      <c r="AL20" s="342"/>
      <c r="AM20" s="342"/>
      <c r="AN20" s="342"/>
      <c r="AO20" s="342"/>
      <c r="AP20" s="342"/>
      <c r="AQ20" s="342"/>
      <c r="AR20" s="342"/>
      <c r="AS20" s="342"/>
      <c r="AT20" s="342"/>
      <c r="AU20" s="342"/>
      <c r="AV20" s="342"/>
      <c r="AW20" s="342"/>
      <c r="AX20" s="342"/>
    </row>
    <row r="21" spans="1:50" ht="14.4" customHeight="1" x14ac:dyDescent="0.3">
      <c r="A21" s="373"/>
      <c r="B21" s="370" t="s">
        <v>374</v>
      </c>
      <c r="C21" s="370"/>
      <c r="D21" s="370"/>
      <c r="E21" s="370"/>
      <c r="F21" s="370"/>
      <c r="G21" s="370"/>
      <c r="H21" s="370"/>
      <c r="I21" s="370"/>
      <c r="J21" s="369"/>
      <c r="K21" s="342"/>
      <c r="L21" s="342"/>
      <c r="M21" s="342"/>
      <c r="N21" s="342"/>
      <c r="O21" s="342"/>
      <c r="P21" s="342"/>
      <c r="Q21" s="342"/>
      <c r="R21" s="342"/>
      <c r="S21" s="342"/>
      <c r="T21" s="342"/>
      <c r="U21" s="342"/>
      <c r="V21" s="342"/>
      <c r="W21" s="342"/>
      <c r="X21" s="342"/>
      <c r="Y21" s="342"/>
      <c r="Z21" s="342"/>
      <c r="AA21" s="342"/>
      <c r="AB21" s="342"/>
      <c r="AC21" s="342"/>
      <c r="AD21" s="342"/>
      <c r="AE21" s="342"/>
      <c r="AF21" s="342"/>
      <c r="AG21" s="342"/>
      <c r="AH21" s="342"/>
      <c r="AI21" s="342"/>
      <c r="AJ21" s="342"/>
      <c r="AK21" s="342"/>
      <c r="AL21" s="342"/>
      <c r="AM21" s="342"/>
      <c r="AN21" s="342"/>
      <c r="AO21" s="342"/>
      <c r="AP21" s="342"/>
      <c r="AQ21" s="342"/>
      <c r="AR21" s="342"/>
      <c r="AS21" s="342"/>
      <c r="AT21" s="342"/>
      <c r="AU21" s="342"/>
      <c r="AV21" s="342"/>
      <c r="AW21" s="342"/>
      <c r="AX21" s="342"/>
    </row>
    <row r="22" spans="1:50" ht="14.4" customHeight="1" x14ac:dyDescent="0.3">
      <c r="A22" s="373"/>
      <c r="B22" s="370"/>
      <c r="C22" s="370"/>
      <c r="D22" s="370"/>
      <c r="E22" s="370"/>
      <c r="F22" s="370"/>
      <c r="G22" s="370"/>
      <c r="H22" s="370"/>
      <c r="I22" s="370"/>
      <c r="J22" s="369"/>
      <c r="K22" s="342"/>
      <c r="L22" s="342" t="s">
        <v>156</v>
      </c>
      <c r="M22" s="342"/>
      <c r="N22" s="342"/>
      <c r="O22" s="342"/>
      <c r="P22" s="342"/>
      <c r="Q22" s="342"/>
      <c r="R22" s="342"/>
      <c r="S22" s="342"/>
      <c r="T22" s="342"/>
      <c r="U22" s="342"/>
      <c r="V22" s="342"/>
      <c r="W22" s="342"/>
      <c r="X22" s="342"/>
      <c r="Y22" s="342"/>
      <c r="Z22" s="342"/>
      <c r="AA22" s="342"/>
      <c r="AB22" s="342"/>
      <c r="AC22" s="342"/>
      <c r="AD22" s="342"/>
      <c r="AE22" s="342"/>
      <c r="AF22" s="342"/>
      <c r="AG22" s="342"/>
      <c r="AH22" s="342"/>
      <c r="AI22" s="342"/>
      <c r="AJ22" s="342"/>
      <c r="AK22" s="342"/>
      <c r="AL22" s="342"/>
      <c r="AM22" s="342"/>
      <c r="AN22" s="342"/>
      <c r="AO22" s="342"/>
      <c r="AP22" s="342"/>
      <c r="AQ22" s="342"/>
      <c r="AR22" s="342"/>
      <c r="AS22" s="342"/>
      <c r="AT22" s="342"/>
      <c r="AU22" s="342"/>
      <c r="AV22" s="342"/>
      <c r="AW22" s="342"/>
      <c r="AX22" s="342"/>
    </row>
    <row r="23" spans="1:50" ht="14.4" customHeight="1" thickBot="1" x14ac:dyDescent="0.35">
      <c r="A23" s="372">
        <v>1</v>
      </c>
      <c r="B23" s="370" t="s">
        <v>1</v>
      </c>
      <c r="C23" s="370"/>
      <c r="D23" s="370"/>
      <c r="E23" s="370"/>
      <c r="F23" s="370"/>
      <c r="G23" s="370"/>
      <c r="H23" s="370"/>
      <c r="I23" s="370"/>
      <c r="J23" s="369"/>
      <c r="K23" s="342"/>
      <c r="L23" s="342"/>
      <c r="M23" s="342"/>
      <c r="N23" s="342"/>
      <c r="O23" s="342"/>
      <c r="P23" s="342"/>
      <c r="Q23" s="342"/>
      <c r="R23" s="342"/>
      <c r="S23" s="342"/>
      <c r="T23" s="342"/>
      <c r="U23" s="342"/>
      <c r="V23" s="342"/>
      <c r="W23" s="342"/>
      <c r="X23" s="342"/>
      <c r="Y23" s="342"/>
      <c r="Z23" s="342"/>
      <c r="AA23" s="342"/>
      <c r="AB23" s="342"/>
      <c r="AC23" s="342"/>
      <c r="AD23" s="342"/>
      <c r="AE23" s="342"/>
      <c r="AF23" s="342"/>
      <c r="AG23" s="342"/>
      <c r="AH23" s="342"/>
      <c r="AI23" s="342"/>
      <c r="AJ23" s="342"/>
      <c r="AK23" s="342"/>
      <c r="AL23" s="342"/>
      <c r="AM23" s="342"/>
      <c r="AN23" s="342"/>
      <c r="AO23" s="342"/>
      <c r="AP23" s="342"/>
      <c r="AQ23" s="342"/>
      <c r="AR23" s="342"/>
      <c r="AS23" s="342"/>
      <c r="AT23" s="342"/>
      <c r="AU23" s="342"/>
      <c r="AV23" s="342"/>
      <c r="AW23" s="342"/>
      <c r="AX23" s="342"/>
    </row>
    <row r="24" spans="1:50" ht="14.4" customHeight="1" x14ac:dyDescent="0.3">
      <c r="A24" s="373"/>
      <c r="B24" s="370" t="s">
        <v>373</v>
      </c>
      <c r="C24" s="370"/>
      <c r="D24" s="370"/>
      <c r="E24" s="370"/>
      <c r="F24" s="370"/>
      <c r="G24" s="370"/>
      <c r="H24" s="370"/>
      <c r="I24" s="370"/>
      <c r="J24" s="369"/>
      <c r="K24" s="342"/>
      <c r="L24" s="363" t="s">
        <v>24</v>
      </c>
      <c r="M24" s="362" t="s">
        <v>4</v>
      </c>
      <c r="N24" s="362" t="s">
        <v>4</v>
      </c>
      <c r="O24" s="361" t="s">
        <v>205</v>
      </c>
      <c r="P24" s="342"/>
      <c r="Q24" s="342"/>
      <c r="R24" s="342"/>
      <c r="S24" s="342"/>
      <c r="T24" s="342"/>
      <c r="U24" s="342"/>
      <c r="V24" s="342"/>
      <c r="W24" s="342"/>
      <c r="X24" s="342"/>
      <c r="Y24" s="342"/>
      <c r="Z24" s="342"/>
      <c r="AA24" s="342"/>
      <c r="AB24" s="342"/>
      <c r="AC24" s="342"/>
      <c r="AD24" s="342"/>
      <c r="AE24" s="342"/>
      <c r="AF24" s="342"/>
      <c r="AG24" s="342"/>
      <c r="AH24" s="342"/>
      <c r="AI24" s="342"/>
      <c r="AJ24" s="342"/>
      <c r="AK24" s="342"/>
      <c r="AL24" s="342"/>
      <c r="AM24" s="342"/>
      <c r="AN24" s="342"/>
      <c r="AO24" s="342"/>
      <c r="AP24" s="342"/>
      <c r="AQ24" s="342"/>
      <c r="AR24" s="342"/>
      <c r="AS24" s="342"/>
      <c r="AT24" s="342"/>
      <c r="AU24" s="342"/>
      <c r="AV24" s="342"/>
      <c r="AW24" s="342"/>
      <c r="AX24" s="342"/>
    </row>
    <row r="25" spans="1:50" ht="14.4" customHeight="1" thickBot="1" x14ac:dyDescent="0.35">
      <c r="A25" s="373"/>
      <c r="B25" s="370" t="s">
        <v>372</v>
      </c>
      <c r="C25" s="370"/>
      <c r="D25" s="370"/>
      <c r="E25" s="370"/>
      <c r="F25" s="370"/>
      <c r="G25" s="370"/>
      <c r="H25" s="370"/>
      <c r="I25" s="370"/>
      <c r="J25" s="369"/>
      <c r="K25" s="342"/>
      <c r="L25" s="360" t="s">
        <v>7</v>
      </c>
      <c r="M25" s="359" t="s">
        <v>265</v>
      </c>
      <c r="N25" s="359" t="s">
        <v>263</v>
      </c>
      <c r="O25" s="358" t="s">
        <v>263</v>
      </c>
      <c r="P25" s="342" t="s">
        <v>371</v>
      </c>
      <c r="Q25" s="342"/>
      <c r="R25" s="342"/>
      <c r="S25" s="342"/>
      <c r="T25" s="342"/>
      <c r="U25" s="342"/>
      <c r="V25" s="342"/>
      <c r="W25" s="342"/>
      <c r="X25" s="342"/>
      <c r="Y25" s="342"/>
      <c r="Z25" s="342"/>
      <c r="AA25" s="342"/>
      <c r="AB25" s="342"/>
      <c r="AC25" s="342"/>
      <c r="AD25" s="342"/>
      <c r="AE25" s="342"/>
      <c r="AF25" s="342"/>
      <c r="AG25" s="342"/>
      <c r="AH25" s="342"/>
      <c r="AI25" s="342"/>
      <c r="AJ25" s="342"/>
      <c r="AK25" s="342"/>
      <c r="AL25" s="342"/>
      <c r="AM25" s="342"/>
      <c r="AN25" s="342"/>
      <c r="AO25" s="342"/>
      <c r="AP25" s="342"/>
      <c r="AQ25" s="342"/>
      <c r="AR25" s="342"/>
      <c r="AS25" s="342"/>
      <c r="AT25" s="342"/>
      <c r="AU25" s="342"/>
      <c r="AV25" s="342"/>
      <c r="AW25" s="342"/>
      <c r="AX25" s="342"/>
    </row>
    <row r="26" spans="1:50" ht="14.4" customHeight="1" x14ac:dyDescent="0.3">
      <c r="A26" s="373"/>
      <c r="B26" s="370"/>
      <c r="C26" s="370"/>
      <c r="D26" s="370"/>
      <c r="E26" s="370"/>
      <c r="F26" s="370"/>
      <c r="G26" s="370"/>
      <c r="H26" s="370"/>
      <c r="I26" s="370"/>
      <c r="J26" s="369"/>
      <c r="K26" s="342"/>
      <c r="L26" s="357">
        <v>2014</v>
      </c>
      <c r="M26" s="356">
        <v>25000</v>
      </c>
      <c r="N26" s="355">
        <v>62500</v>
      </c>
      <c r="O26" s="354">
        <v>250000</v>
      </c>
      <c r="P26" s="345">
        <f>AVERAGE(N26:O26)</f>
        <v>156250</v>
      </c>
      <c r="Q26" s="342"/>
      <c r="R26" s="342"/>
      <c r="S26" s="342"/>
      <c r="T26" s="342"/>
      <c r="U26" s="342"/>
      <c r="V26" s="342"/>
      <c r="W26" s="342"/>
      <c r="X26" s="342"/>
      <c r="Y26" s="342"/>
      <c r="Z26" s="342"/>
      <c r="AA26" s="342"/>
      <c r="AB26" s="342"/>
      <c r="AC26" s="342"/>
      <c r="AD26" s="342"/>
      <c r="AE26" s="342"/>
      <c r="AF26" s="342"/>
      <c r="AG26" s="342"/>
      <c r="AH26" s="342"/>
      <c r="AI26" s="342"/>
      <c r="AJ26" s="342"/>
      <c r="AK26" s="342"/>
      <c r="AL26" s="342"/>
      <c r="AM26" s="342"/>
      <c r="AN26" s="342"/>
      <c r="AO26" s="342"/>
      <c r="AP26" s="342"/>
      <c r="AQ26" s="342"/>
      <c r="AR26" s="342"/>
      <c r="AS26" s="342"/>
      <c r="AT26" s="342"/>
      <c r="AU26" s="342"/>
      <c r="AV26" s="342"/>
      <c r="AW26" s="342"/>
      <c r="AX26" s="342"/>
    </row>
    <row r="27" spans="1:50" ht="14.4" customHeight="1" x14ac:dyDescent="0.3">
      <c r="A27" s="372">
        <v>0.5</v>
      </c>
      <c r="B27" s="370" t="s">
        <v>9</v>
      </c>
      <c r="C27" s="370"/>
      <c r="D27" s="370"/>
      <c r="E27" s="370"/>
      <c r="F27" s="370"/>
      <c r="G27" s="370"/>
      <c r="H27" s="370"/>
      <c r="I27" s="370"/>
      <c r="J27" s="369"/>
      <c r="K27" s="342"/>
      <c r="L27" s="353">
        <v>2015</v>
      </c>
      <c r="M27" s="352">
        <v>50000</v>
      </c>
      <c r="N27" s="351">
        <v>250000</v>
      </c>
      <c r="O27" s="350">
        <v>500000</v>
      </c>
      <c r="P27" s="345">
        <f>AVERAGE(N27:O27)</f>
        <v>375000</v>
      </c>
      <c r="Q27" s="342" t="s">
        <v>370</v>
      </c>
      <c r="R27" s="342"/>
      <c r="S27" s="342"/>
      <c r="T27" s="342"/>
      <c r="U27" s="342"/>
      <c r="V27" s="342"/>
      <c r="W27" s="342"/>
      <c r="X27" s="342"/>
      <c r="Y27" s="342"/>
      <c r="Z27" s="342"/>
      <c r="AA27" s="342"/>
      <c r="AB27" s="342"/>
      <c r="AC27" s="342"/>
      <c r="AD27" s="342"/>
      <c r="AE27" s="342"/>
      <c r="AF27" s="342"/>
      <c r="AG27" s="342"/>
      <c r="AH27" s="342"/>
      <c r="AI27" s="342"/>
      <c r="AJ27" s="342"/>
      <c r="AK27" s="342"/>
      <c r="AL27" s="342"/>
      <c r="AM27" s="342"/>
      <c r="AN27" s="342"/>
      <c r="AO27" s="342"/>
      <c r="AP27" s="342"/>
      <c r="AQ27" s="342"/>
      <c r="AR27" s="342"/>
      <c r="AS27" s="342"/>
      <c r="AT27" s="342"/>
      <c r="AU27" s="342"/>
      <c r="AV27" s="342"/>
      <c r="AW27" s="342"/>
      <c r="AX27" s="342"/>
    </row>
    <row r="28" spans="1:50" ht="14.4" customHeight="1" x14ac:dyDescent="0.3">
      <c r="A28" s="371"/>
      <c r="B28" s="370" t="s">
        <v>369</v>
      </c>
      <c r="C28" s="370"/>
      <c r="D28" s="370"/>
      <c r="E28" s="370"/>
      <c r="F28" s="370"/>
      <c r="G28" s="370"/>
      <c r="H28" s="370"/>
      <c r="I28" s="370"/>
      <c r="J28" s="369"/>
      <c r="K28" s="342"/>
      <c r="L28" s="353">
        <v>2016</v>
      </c>
      <c r="M28" s="352">
        <v>75000</v>
      </c>
      <c r="N28" s="351">
        <v>500000</v>
      </c>
      <c r="O28" s="350">
        <v>750000</v>
      </c>
      <c r="P28" s="345">
        <f>AVERAGE(N28:O28)</f>
        <v>625000</v>
      </c>
      <c r="Q28" s="342">
        <f>M26/P26</f>
        <v>0.16</v>
      </c>
      <c r="R28" s="342"/>
      <c r="S28" s="342"/>
      <c r="T28" s="342"/>
      <c r="U28" s="342"/>
      <c r="V28" s="342"/>
      <c r="W28" s="342"/>
      <c r="X28" s="342"/>
      <c r="Y28" s="342"/>
      <c r="Z28" s="342"/>
      <c r="AA28" s="342"/>
      <c r="AB28" s="342"/>
      <c r="AC28" s="342"/>
      <c r="AD28" s="342"/>
      <c r="AE28" s="342"/>
      <c r="AF28" s="342"/>
      <c r="AG28" s="342"/>
      <c r="AH28" s="342"/>
      <c r="AI28" s="342"/>
      <c r="AJ28" s="342"/>
      <c r="AK28" s="342"/>
      <c r="AL28" s="342"/>
      <c r="AM28" s="342"/>
      <c r="AN28" s="342"/>
      <c r="AO28" s="342"/>
      <c r="AP28" s="342"/>
      <c r="AQ28" s="342"/>
      <c r="AR28" s="342"/>
      <c r="AS28" s="342"/>
      <c r="AT28" s="342"/>
      <c r="AU28" s="342"/>
      <c r="AV28" s="342"/>
      <c r="AW28" s="342"/>
      <c r="AX28" s="342"/>
    </row>
    <row r="29" spans="1:50" ht="14.4" customHeight="1" thickBot="1" x14ac:dyDescent="0.35">
      <c r="A29" s="368"/>
      <c r="B29" s="367"/>
      <c r="C29" s="367"/>
      <c r="D29" s="367"/>
      <c r="E29" s="367"/>
      <c r="F29" s="367"/>
      <c r="G29" s="367"/>
      <c r="H29" s="367"/>
      <c r="I29" s="367"/>
      <c r="J29" s="366"/>
      <c r="K29" s="342"/>
      <c r="L29" s="349">
        <v>2017</v>
      </c>
      <c r="M29" s="348">
        <v>90000</v>
      </c>
      <c r="N29" s="347">
        <v>600000</v>
      </c>
      <c r="O29" s="346">
        <v>900000</v>
      </c>
      <c r="P29" s="345">
        <f>AVERAGE(N29:O29)</f>
        <v>750000</v>
      </c>
      <c r="Q29" s="343">
        <f>M27/P27</f>
        <v>0.13333333333333333</v>
      </c>
      <c r="R29" s="342"/>
      <c r="S29" s="342"/>
      <c r="T29" s="342"/>
      <c r="U29" s="342"/>
      <c r="V29" s="342"/>
      <c r="W29" s="342"/>
      <c r="X29" s="342"/>
      <c r="Y29" s="342"/>
      <c r="Z29" s="342"/>
      <c r="AA29" s="342"/>
      <c r="AB29" s="342"/>
      <c r="AC29" s="342"/>
      <c r="AD29" s="342"/>
      <c r="AE29" s="342"/>
      <c r="AF29" s="342"/>
      <c r="AG29" s="342"/>
      <c r="AH29" s="342"/>
      <c r="AI29" s="342"/>
      <c r="AJ29" s="342"/>
      <c r="AK29" s="342"/>
      <c r="AL29" s="342"/>
      <c r="AM29" s="342"/>
      <c r="AN29" s="342"/>
      <c r="AO29" s="342"/>
      <c r="AP29" s="342"/>
      <c r="AQ29" s="342"/>
      <c r="AR29" s="342"/>
      <c r="AS29" s="342"/>
      <c r="AT29" s="342"/>
      <c r="AU29" s="342"/>
      <c r="AV29" s="342"/>
      <c r="AW29" s="342"/>
      <c r="AX29" s="342"/>
    </row>
    <row r="30" spans="1:50" ht="14.4" customHeight="1" x14ac:dyDescent="0.3">
      <c r="A30" s="343"/>
      <c r="B30" s="342"/>
      <c r="C30" s="342"/>
      <c r="D30" s="342"/>
      <c r="E30" s="342"/>
      <c r="F30" s="342"/>
      <c r="G30" s="342"/>
      <c r="H30" s="342"/>
      <c r="I30" s="342"/>
      <c r="J30" s="342"/>
      <c r="K30" s="342"/>
      <c r="L30" s="342"/>
      <c r="M30" s="342"/>
      <c r="N30" s="342"/>
      <c r="O30" s="342"/>
      <c r="P30" s="342"/>
      <c r="Q30" s="343">
        <f>M28/P28</f>
        <v>0.12</v>
      </c>
      <c r="R30" s="342"/>
      <c r="S30" s="342"/>
      <c r="T30" s="342"/>
      <c r="U30" s="342"/>
      <c r="V30" s="342"/>
      <c r="W30" s="342"/>
      <c r="X30" s="342"/>
      <c r="Y30" s="342"/>
      <c r="Z30" s="342"/>
      <c r="AA30" s="342"/>
      <c r="AB30" s="342"/>
      <c r="AC30" s="342"/>
      <c r="AD30" s="342"/>
      <c r="AE30" s="342"/>
      <c r="AF30" s="342"/>
      <c r="AG30" s="342"/>
      <c r="AH30" s="342"/>
      <c r="AI30" s="342"/>
      <c r="AJ30" s="342"/>
      <c r="AK30" s="342"/>
      <c r="AL30" s="342"/>
      <c r="AM30" s="342"/>
      <c r="AN30" s="342"/>
      <c r="AO30" s="342"/>
      <c r="AP30" s="342"/>
      <c r="AQ30" s="342"/>
      <c r="AR30" s="342"/>
      <c r="AS30" s="342"/>
      <c r="AT30" s="342"/>
      <c r="AU30" s="342"/>
      <c r="AV30" s="342"/>
      <c r="AW30" s="342"/>
      <c r="AX30" s="342"/>
    </row>
    <row r="31" spans="1:50" ht="14.4" customHeight="1" x14ac:dyDescent="0.3">
      <c r="A31" s="343"/>
      <c r="B31" s="342"/>
      <c r="C31" s="342"/>
      <c r="D31" s="342"/>
      <c r="E31" s="342"/>
      <c r="F31" s="342"/>
      <c r="G31" s="342"/>
      <c r="H31" s="342"/>
      <c r="I31" s="342"/>
      <c r="J31" s="342"/>
      <c r="K31" s="342"/>
      <c r="L31" s="342" t="s">
        <v>368</v>
      </c>
      <c r="M31" s="342"/>
      <c r="N31" s="342"/>
      <c r="O31" s="342"/>
      <c r="P31" s="342"/>
      <c r="Q31" s="343">
        <f>M29/P29</f>
        <v>0.12</v>
      </c>
      <c r="R31" s="342"/>
      <c r="S31" s="342"/>
      <c r="T31" s="342"/>
      <c r="U31" s="342"/>
      <c r="V31" s="342"/>
      <c r="W31" s="342"/>
      <c r="X31" s="342"/>
      <c r="Y31" s="342"/>
      <c r="Z31" s="342"/>
      <c r="AA31" s="342"/>
      <c r="AB31" s="342"/>
      <c r="AC31" s="342"/>
      <c r="AD31" s="342"/>
      <c r="AE31" s="342"/>
      <c r="AF31" s="342"/>
      <c r="AG31" s="342"/>
      <c r="AH31" s="342"/>
      <c r="AI31" s="342"/>
      <c r="AJ31" s="342"/>
      <c r="AK31" s="342"/>
      <c r="AL31" s="342"/>
      <c r="AM31" s="342"/>
      <c r="AN31" s="342"/>
      <c r="AO31" s="342"/>
      <c r="AP31" s="342"/>
      <c r="AQ31" s="342"/>
      <c r="AR31" s="342"/>
      <c r="AS31" s="342"/>
      <c r="AT31" s="342"/>
      <c r="AU31" s="342"/>
      <c r="AV31" s="342"/>
      <c r="AW31" s="342"/>
      <c r="AX31" s="342"/>
    </row>
    <row r="32" spans="1:50" ht="14.4" customHeight="1" x14ac:dyDescent="0.3">
      <c r="A32" s="343" t="s">
        <v>367</v>
      </c>
      <c r="B32" s="342"/>
      <c r="C32" s="342"/>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2"/>
      <c r="AL32" s="342"/>
      <c r="AM32" s="342"/>
      <c r="AN32" s="342"/>
      <c r="AO32" s="342"/>
      <c r="AP32" s="342"/>
      <c r="AQ32" s="342"/>
      <c r="AR32" s="342"/>
      <c r="AS32" s="342"/>
      <c r="AT32" s="342"/>
      <c r="AU32" s="342"/>
      <c r="AV32" s="342"/>
      <c r="AW32" s="342"/>
      <c r="AX32" s="342"/>
    </row>
    <row r="33" spans="1:50" ht="14.4" customHeight="1" x14ac:dyDescent="0.3">
      <c r="A33" s="343"/>
      <c r="B33" s="342" t="s">
        <v>218</v>
      </c>
      <c r="C33" s="342"/>
      <c r="D33" s="342"/>
      <c r="E33" s="342"/>
      <c r="F33" s="342"/>
      <c r="G33" s="342"/>
      <c r="H33" s="342"/>
      <c r="I33" s="342"/>
      <c r="J33" s="342"/>
      <c r="K33" s="342"/>
      <c r="L33" s="342" t="s">
        <v>366</v>
      </c>
      <c r="M33" s="343">
        <f>Q31</f>
        <v>0.12</v>
      </c>
      <c r="N33" s="342"/>
      <c r="O33" s="342"/>
      <c r="P33" s="342"/>
      <c r="Q33" s="342"/>
      <c r="R33" s="342"/>
      <c r="S33" s="342"/>
      <c r="T33" s="342"/>
      <c r="U33" s="342"/>
      <c r="V33" s="342"/>
      <c r="W33" s="342"/>
      <c r="X33" s="342"/>
      <c r="Y33" s="342"/>
      <c r="Z33" s="342"/>
      <c r="AA33" s="342"/>
      <c r="AB33" s="342"/>
      <c r="AC33" s="342"/>
      <c r="AD33" s="342"/>
      <c r="AE33" s="342"/>
      <c r="AF33" s="342"/>
      <c r="AG33" s="342"/>
      <c r="AH33" s="342"/>
      <c r="AI33" s="342"/>
      <c r="AJ33" s="342"/>
      <c r="AK33" s="342"/>
      <c r="AL33" s="342"/>
      <c r="AM33" s="342"/>
      <c r="AN33" s="342"/>
      <c r="AO33" s="342"/>
      <c r="AP33" s="342"/>
      <c r="AQ33" s="342"/>
      <c r="AR33" s="342"/>
      <c r="AS33" s="342"/>
      <c r="AT33" s="342"/>
      <c r="AU33" s="342"/>
      <c r="AV33" s="342"/>
      <c r="AW33" s="342"/>
      <c r="AX33" s="342"/>
    </row>
    <row r="34" spans="1:50" ht="14.4" customHeight="1" thickBot="1" x14ac:dyDescent="0.35">
      <c r="A34" s="343"/>
      <c r="B34" s="342"/>
      <c r="C34" s="342"/>
      <c r="D34" s="342"/>
      <c r="E34" s="342"/>
      <c r="F34" s="342"/>
      <c r="G34" s="342"/>
      <c r="H34" s="342"/>
      <c r="I34" s="342"/>
      <c r="J34" s="342"/>
      <c r="K34" s="342"/>
      <c r="L34" s="342"/>
      <c r="M34" s="342"/>
      <c r="N34" s="342"/>
      <c r="O34" s="342"/>
      <c r="P34" s="342"/>
      <c r="Q34" s="342"/>
      <c r="R34" s="342"/>
      <c r="S34" s="342"/>
      <c r="T34" s="342"/>
      <c r="U34" s="342"/>
      <c r="V34" s="342"/>
      <c r="W34" s="342"/>
      <c r="X34" s="342"/>
      <c r="Y34" s="342"/>
      <c r="Z34" s="342"/>
      <c r="AA34" s="342"/>
      <c r="AB34" s="342"/>
      <c r="AC34" s="342"/>
      <c r="AD34" s="342"/>
      <c r="AE34" s="342"/>
      <c r="AF34" s="342"/>
      <c r="AG34" s="342"/>
      <c r="AH34" s="342"/>
      <c r="AI34" s="342"/>
      <c r="AJ34" s="342"/>
      <c r="AK34" s="342"/>
      <c r="AL34" s="342"/>
      <c r="AM34" s="342"/>
      <c r="AN34" s="342"/>
      <c r="AO34" s="342"/>
      <c r="AP34" s="342"/>
      <c r="AQ34" s="342"/>
      <c r="AR34" s="342"/>
      <c r="AS34" s="342"/>
      <c r="AT34" s="342"/>
      <c r="AU34" s="342"/>
      <c r="AV34" s="342"/>
      <c r="AW34" s="342"/>
      <c r="AX34" s="342"/>
    </row>
    <row r="35" spans="1:50" ht="14.4" customHeight="1" x14ac:dyDescent="0.3">
      <c r="A35" s="343"/>
      <c r="B35" s="363" t="s">
        <v>24</v>
      </c>
      <c r="C35" s="362" t="s">
        <v>4</v>
      </c>
      <c r="D35" s="362" t="s">
        <v>4</v>
      </c>
      <c r="E35" s="342" t="s">
        <v>354</v>
      </c>
      <c r="F35" s="342"/>
      <c r="G35" s="342"/>
      <c r="H35" s="342"/>
      <c r="I35" s="342"/>
      <c r="J35" s="342"/>
      <c r="K35" s="342"/>
      <c r="L35" s="342" t="s">
        <v>365</v>
      </c>
      <c r="M35" s="365">
        <f>M33*(0.5*(B15+M17)+M18)</f>
        <v>17400</v>
      </c>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2"/>
      <c r="AM35" s="342"/>
      <c r="AN35" s="342"/>
      <c r="AO35" s="342"/>
      <c r="AP35" s="342"/>
      <c r="AQ35" s="342"/>
      <c r="AR35" s="342"/>
      <c r="AS35" s="342"/>
      <c r="AT35" s="342"/>
      <c r="AU35" s="342"/>
      <c r="AV35" s="342"/>
      <c r="AW35" s="342"/>
      <c r="AX35" s="342"/>
    </row>
    <row r="36" spans="1:50" ht="14.4" customHeight="1" thickBot="1" x14ac:dyDescent="0.35">
      <c r="A36" s="343"/>
      <c r="B36" s="360" t="s">
        <v>7</v>
      </c>
      <c r="C36" s="359" t="s">
        <v>265</v>
      </c>
      <c r="D36" s="359" t="s">
        <v>263</v>
      </c>
      <c r="E36" s="342" t="s">
        <v>364</v>
      </c>
      <c r="F36" s="342"/>
      <c r="G36" s="342"/>
      <c r="H36" s="342"/>
      <c r="I36" s="342"/>
      <c r="J36" s="342"/>
      <c r="K36" s="342"/>
      <c r="L36" s="342"/>
      <c r="M36" s="342"/>
      <c r="N36" s="342"/>
      <c r="O36" s="342"/>
      <c r="P36" s="342"/>
      <c r="Q36" s="342"/>
      <c r="R36" s="342"/>
      <c r="S36" s="342"/>
      <c r="T36" s="342"/>
      <c r="U36" s="342"/>
      <c r="V36" s="342"/>
      <c r="W36" s="342"/>
      <c r="X36" s="342"/>
      <c r="Y36" s="342"/>
      <c r="Z36" s="342"/>
      <c r="AA36" s="342"/>
      <c r="AB36" s="342"/>
      <c r="AC36" s="342"/>
      <c r="AD36" s="342"/>
      <c r="AE36" s="342"/>
      <c r="AF36" s="342"/>
      <c r="AG36" s="342"/>
      <c r="AH36" s="342"/>
      <c r="AI36" s="342"/>
      <c r="AJ36" s="342"/>
      <c r="AK36" s="342"/>
      <c r="AL36" s="342"/>
      <c r="AM36" s="342"/>
      <c r="AN36" s="342"/>
      <c r="AO36" s="342"/>
      <c r="AP36" s="342"/>
      <c r="AQ36" s="342"/>
      <c r="AR36" s="342"/>
      <c r="AS36" s="342"/>
      <c r="AT36" s="342"/>
      <c r="AU36" s="342"/>
      <c r="AV36" s="342"/>
      <c r="AW36" s="342"/>
      <c r="AX36" s="342"/>
    </row>
    <row r="37" spans="1:50" ht="14.4" customHeight="1" x14ac:dyDescent="0.3">
      <c r="A37" s="343"/>
      <c r="B37" s="357">
        <v>2014</v>
      </c>
      <c r="C37" s="356">
        <v>25000</v>
      </c>
      <c r="D37" s="355">
        <v>62500</v>
      </c>
      <c r="E37" s="342">
        <f>C37/D37</f>
        <v>0.4</v>
      </c>
      <c r="F37" s="342"/>
      <c r="G37" s="342"/>
      <c r="H37" s="342"/>
      <c r="I37" s="342"/>
      <c r="J37" s="342"/>
      <c r="K37" s="342"/>
      <c r="L37" s="342"/>
      <c r="M37" s="342"/>
      <c r="N37" s="342"/>
      <c r="O37" s="342"/>
      <c r="P37" s="342"/>
      <c r="Q37" s="342"/>
      <c r="R37" s="342"/>
      <c r="S37" s="342"/>
      <c r="T37" s="342"/>
      <c r="U37" s="342"/>
      <c r="V37" s="342"/>
      <c r="W37" s="342"/>
      <c r="X37" s="342"/>
      <c r="Y37" s="342"/>
      <c r="Z37" s="342"/>
      <c r="AA37" s="342"/>
      <c r="AB37" s="342"/>
      <c r="AC37" s="342"/>
      <c r="AD37" s="342"/>
      <c r="AE37" s="342"/>
      <c r="AF37" s="342"/>
      <c r="AG37" s="342"/>
      <c r="AH37" s="342"/>
      <c r="AI37" s="342"/>
      <c r="AJ37" s="342"/>
      <c r="AK37" s="342"/>
      <c r="AL37" s="342"/>
      <c r="AM37" s="342"/>
      <c r="AN37" s="342"/>
      <c r="AO37" s="342"/>
      <c r="AP37" s="342"/>
      <c r="AQ37" s="342"/>
      <c r="AR37" s="342"/>
      <c r="AS37" s="342"/>
      <c r="AT37" s="342"/>
      <c r="AU37" s="342"/>
      <c r="AV37" s="342"/>
      <c r="AW37" s="342"/>
      <c r="AX37" s="342"/>
    </row>
    <row r="38" spans="1:50" ht="14.4" customHeight="1" x14ac:dyDescent="0.3">
      <c r="A38" s="343"/>
      <c r="B38" s="353">
        <v>2015</v>
      </c>
      <c r="C38" s="352">
        <v>50000</v>
      </c>
      <c r="D38" s="351">
        <v>250000</v>
      </c>
      <c r="E38" s="342">
        <f>C38/D38</f>
        <v>0.2</v>
      </c>
      <c r="F38" s="342"/>
      <c r="G38" s="342"/>
      <c r="H38" s="342"/>
      <c r="I38" s="342"/>
      <c r="J38" s="342"/>
      <c r="K38" s="342"/>
      <c r="L38" s="342" t="s">
        <v>157</v>
      </c>
      <c r="M38" s="342"/>
      <c r="N38" s="342"/>
      <c r="O38" s="342"/>
      <c r="P38" s="342"/>
      <c r="Q38" s="342"/>
      <c r="R38" s="342"/>
      <c r="S38" s="342"/>
      <c r="T38" s="342"/>
      <c r="U38" s="342"/>
      <c r="V38" s="342"/>
      <c r="W38" s="342"/>
      <c r="X38" s="342"/>
      <c r="Y38" s="342"/>
      <c r="Z38" s="342"/>
      <c r="AA38" s="342"/>
      <c r="AB38" s="342"/>
      <c r="AC38" s="342"/>
      <c r="AD38" s="342"/>
      <c r="AE38" s="342"/>
      <c r="AF38" s="342"/>
      <c r="AG38" s="342"/>
      <c r="AH38" s="342"/>
      <c r="AI38" s="342"/>
      <c r="AJ38" s="342"/>
      <c r="AK38" s="342"/>
      <c r="AL38" s="342"/>
      <c r="AM38" s="342"/>
      <c r="AN38" s="342"/>
      <c r="AO38" s="342"/>
      <c r="AP38" s="342"/>
      <c r="AQ38" s="342"/>
      <c r="AR38" s="342"/>
      <c r="AS38" s="342"/>
      <c r="AT38" s="342"/>
      <c r="AU38" s="342"/>
      <c r="AV38" s="342"/>
      <c r="AW38" s="342"/>
      <c r="AX38" s="342"/>
    </row>
    <row r="39" spans="1:50" ht="14.4" customHeight="1" x14ac:dyDescent="0.3">
      <c r="A39" s="343"/>
      <c r="B39" s="353">
        <v>2016</v>
      </c>
      <c r="C39" s="352">
        <v>75000</v>
      </c>
      <c r="D39" s="351">
        <v>500000</v>
      </c>
      <c r="E39" s="342">
        <f>C39/D39</f>
        <v>0.15</v>
      </c>
      <c r="F39" s="342"/>
      <c r="G39" s="342"/>
      <c r="H39" s="342"/>
      <c r="I39" s="342"/>
      <c r="J39" s="342"/>
      <c r="K39" s="342"/>
      <c r="L39" s="342" t="s">
        <v>363</v>
      </c>
      <c r="M39" s="342"/>
      <c r="N39" s="342"/>
      <c r="O39" s="342"/>
      <c r="P39" s="342"/>
      <c r="Q39" s="342"/>
      <c r="R39" s="342"/>
      <c r="S39" s="342"/>
      <c r="T39" s="342"/>
      <c r="U39" s="342"/>
      <c r="V39" s="342"/>
      <c r="W39" s="342"/>
      <c r="X39" s="342"/>
      <c r="Y39" s="342"/>
      <c r="Z39" s="342"/>
      <c r="AA39" s="342"/>
      <c r="AB39" s="342"/>
      <c r="AC39" s="342"/>
      <c r="AD39" s="342"/>
      <c r="AE39" s="342"/>
      <c r="AF39" s="342"/>
      <c r="AG39" s="342"/>
      <c r="AH39" s="342"/>
      <c r="AI39" s="342"/>
      <c r="AJ39" s="342"/>
      <c r="AK39" s="342"/>
      <c r="AL39" s="342"/>
      <c r="AM39" s="342"/>
      <c r="AN39" s="342"/>
      <c r="AO39" s="342"/>
      <c r="AP39" s="342"/>
      <c r="AQ39" s="342"/>
      <c r="AR39" s="342"/>
      <c r="AS39" s="342"/>
      <c r="AT39" s="342"/>
      <c r="AU39" s="342"/>
      <c r="AV39" s="342"/>
      <c r="AW39" s="342"/>
      <c r="AX39" s="342"/>
    </row>
    <row r="40" spans="1:50" ht="14.4" customHeight="1" thickBot="1" x14ac:dyDescent="0.35">
      <c r="A40" s="343"/>
      <c r="B40" s="349">
        <v>2017</v>
      </c>
      <c r="C40" s="348">
        <v>90000</v>
      </c>
      <c r="D40" s="347">
        <v>600000</v>
      </c>
      <c r="E40" s="342">
        <f>C40/D40</f>
        <v>0.15</v>
      </c>
      <c r="F40" s="342"/>
      <c r="G40" s="342"/>
      <c r="H40" s="342"/>
      <c r="I40" s="342"/>
      <c r="J40" s="342"/>
      <c r="K40" s="342"/>
      <c r="L40" s="342"/>
      <c r="M40" s="342"/>
      <c r="N40" s="342"/>
      <c r="O40" s="342"/>
      <c r="P40" s="342"/>
      <c r="Q40" s="342"/>
      <c r="R40" s="342"/>
      <c r="S40" s="342"/>
      <c r="T40" s="342"/>
      <c r="U40" s="342"/>
      <c r="V40" s="342"/>
      <c r="W40" s="342"/>
      <c r="X40" s="342"/>
      <c r="Y40" s="342"/>
      <c r="Z40" s="342"/>
      <c r="AA40" s="342"/>
      <c r="AB40" s="342"/>
      <c r="AC40" s="342"/>
      <c r="AD40" s="342"/>
      <c r="AE40" s="342"/>
      <c r="AF40" s="342"/>
      <c r="AG40" s="342"/>
      <c r="AH40" s="342"/>
      <c r="AI40" s="342"/>
      <c r="AJ40" s="342"/>
      <c r="AK40" s="342"/>
      <c r="AL40" s="342"/>
      <c r="AM40" s="342"/>
      <c r="AN40" s="342"/>
      <c r="AO40" s="342"/>
      <c r="AP40" s="342"/>
      <c r="AQ40" s="342"/>
      <c r="AR40" s="342"/>
      <c r="AS40" s="342"/>
      <c r="AT40" s="342"/>
      <c r="AU40" s="342"/>
      <c r="AV40" s="342"/>
      <c r="AW40" s="342"/>
      <c r="AX40" s="342"/>
    </row>
    <row r="41" spans="1:50" ht="14.4" customHeight="1" x14ac:dyDescent="0.3">
      <c r="A41" s="343"/>
      <c r="B41" s="342"/>
      <c r="C41" s="342"/>
      <c r="D41" s="342"/>
      <c r="E41" s="342"/>
      <c r="F41" s="342"/>
      <c r="G41" s="342"/>
      <c r="H41" s="342"/>
      <c r="I41" s="342"/>
      <c r="J41" s="342"/>
      <c r="K41" s="342"/>
      <c r="L41" s="342"/>
      <c r="M41" s="342"/>
      <c r="N41" s="342"/>
      <c r="O41" s="342"/>
      <c r="P41" s="342"/>
      <c r="Q41" s="342"/>
      <c r="R41" s="342"/>
      <c r="S41" s="342"/>
      <c r="T41" s="342"/>
      <c r="U41" s="342"/>
      <c r="V41" s="342"/>
      <c r="W41" s="342"/>
      <c r="X41" s="342"/>
      <c r="Y41" s="342"/>
      <c r="Z41" s="342"/>
      <c r="AA41" s="342"/>
      <c r="AB41" s="342"/>
      <c r="AC41" s="342"/>
      <c r="AD41" s="342"/>
      <c r="AE41" s="342"/>
      <c r="AF41" s="342"/>
      <c r="AG41" s="342"/>
      <c r="AH41" s="342"/>
      <c r="AI41" s="342"/>
      <c r="AJ41" s="342"/>
      <c r="AK41" s="342"/>
      <c r="AL41" s="342"/>
      <c r="AM41" s="342"/>
      <c r="AN41" s="342"/>
      <c r="AO41" s="342"/>
      <c r="AP41" s="342"/>
      <c r="AQ41" s="342"/>
      <c r="AR41" s="342"/>
      <c r="AS41" s="342"/>
      <c r="AT41" s="342"/>
      <c r="AU41" s="342"/>
      <c r="AV41" s="342"/>
      <c r="AW41" s="342"/>
      <c r="AX41" s="342"/>
    </row>
    <row r="42" spans="1:50" ht="14.4" customHeight="1" x14ac:dyDescent="0.3">
      <c r="A42" s="343"/>
      <c r="B42" s="342"/>
      <c r="C42" s="342" t="s">
        <v>362</v>
      </c>
      <c r="D42" s="342"/>
      <c r="E42" s="342">
        <f>AVERAGE(E38:E40)</f>
        <v>0.16666666666666666</v>
      </c>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c r="AW42" s="342"/>
      <c r="AX42" s="342"/>
    </row>
    <row r="43" spans="1:50" ht="14.4" customHeight="1" x14ac:dyDescent="0.3">
      <c r="A43" s="343"/>
      <c r="B43" s="342" t="s">
        <v>361</v>
      </c>
      <c r="C43" s="342" t="s">
        <v>360</v>
      </c>
      <c r="D43" s="342"/>
      <c r="E43" s="342"/>
      <c r="F43" s="342"/>
      <c r="G43" s="342"/>
      <c r="H43" s="342"/>
      <c r="I43" s="342"/>
      <c r="J43" s="342"/>
      <c r="K43" s="342"/>
      <c r="L43" s="342"/>
      <c r="M43" s="342"/>
      <c r="N43" s="342"/>
      <c r="O43" s="342"/>
      <c r="P43" s="342"/>
      <c r="Q43" s="342"/>
      <c r="R43" s="342"/>
      <c r="S43" s="342"/>
      <c r="T43" s="342"/>
      <c r="U43" s="342"/>
      <c r="V43" s="342"/>
      <c r="W43" s="342"/>
      <c r="X43" s="342"/>
      <c r="Y43" s="342"/>
      <c r="Z43" s="342"/>
      <c r="AA43" s="342"/>
      <c r="AB43" s="342"/>
      <c r="AC43" s="342"/>
      <c r="AD43" s="342"/>
      <c r="AE43" s="342"/>
      <c r="AF43" s="342"/>
      <c r="AG43" s="342"/>
      <c r="AH43" s="342"/>
      <c r="AI43" s="342"/>
      <c r="AJ43" s="342"/>
      <c r="AK43" s="342"/>
      <c r="AL43" s="342"/>
      <c r="AM43" s="342"/>
      <c r="AN43" s="342"/>
      <c r="AO43" s="342"/>
      <c r="AP43" s="342"/>
      <c r="AQ43" s="342"/>
      <c r="AR43" s="342"/>
      <c r="AS43" s="342"/>
      <c r="AT43" s="342"/>
      <c r="AU43" s="342"/>
      <c r="AV43" s="342"/>
      <c r="AW43" s="342"/>
      <c r="AX43" s="342"/>
    </row>
    <row r="44" spans="1:50" ht="14.4" customHeight="1" x14ac:dyDescent="0.3">
      <c r="A44" s="343"/>
      <c r="B44" s="342"/>
      <c r="C44" s="342"/>
      <c r="D44" s="342"/>
      <c r="E44" s="342"/>
      <c r="F44" s="342"/>
      <c r="G44" s="342"/>
      <c r="H44" s="342"/>
      <c r="I44" s="342"/>
      <c r="J44" s="342"/>
      <c r="K44" s="342"/>
      <c r="L44" s="342"/>
      <c r="M44" s="342"/>
      <c r="N44" s="342"/>
      <c r="O44" s="342"/>
      <c r="P44" s="342"/>
      <c r="Q44" s="342"/>
      <c r="R44" s="342"/>
      <c r="S44" s="342"/>
      <c r="T44" s="342"/>
      <c r="U44" s="342"/>
      <c r="V44" s="342"/>
      <c r="W44" s="342"/>
      <c r="X44" s="342"/>
      <c r="Y44" s="342"/>
      <c r="Z44" s="342"/>
      <c r="AA44" s="342"/>
      <c r="AB44" s="342"/>
      <c r="AC44" s="342"/>
      <c r="AD44" s="342"/>
      <c r="AE44" s="342"/>
      <c r="AF44" s="342"/>
      <c r="AG44" s="342"/>
      <c r="AH44" s="342"/>
      <c r="AI44" s="342"/>
      <c r="AJ44" s="342"/>
      <c r="AK44" s="342"/>
      <c r="AL44" s="342"/>
      <c r="AM44" s="342"/>
      <c r="AN44" s="342"/>
      <c r="AO44" s="342"/>
      <c r="AP44" s="342"/>
      <c r="AQ44" s="342"/>
      <c r="AR44" s="342"/>
      <c r="AS44" s="342"/>
      <c r="AT44" s="342"/>
      <c r="AU44" s="342"/>
      <c r="AV44" s="342"/>
      <c r="AW44" s="342"/>
      <c r="AX44" s="342"/>
    </row>
    <row r="45" spans="1:50" ht="14.4" customHeight="1" x14ac:dyDescent="0.3">
      <c r="A45" s="343"/>
      <c r="B45" s="342" t="s">
        <v>359</v>
      </c>
      <c r="C45" s="344" t="e">
        <f>E42*0.5*(B47+#REF!)+1*E42*(B49)</f>
        <v>#REF!</v>
      </c>
      <c r="D45" s="342"/>
      <c r="E45" s="342"/>
      <c r="F45" s="342"/>
      <c r="G45" s="342"/>
      <c r="H45" s="342"/>
      <c r="I45" s="342"/>
      <c r="J45" s="342"/>
      <c r="K45" s="342"/>
      <c r="L45" s="342"/>
      <c r="M45" s="342"/>
      <c r="N45" s="342"/>
      <c r="O45" s="342"/>
      <c r="P45" s="342"/>
      <c r="Q45" s="342"/>
      <c r="R45" s="342"/>
      <c r="S45" s="342"/>
      <c r="T45" s="342"/>
      <c r="U45" s="342"/>
      <c r="V45" s="342"/>
      <c r="W45" s="342"/>
      <c r="X45" s="342"/>
      <c r="Y45" s="342"/>
      <c r="Z45" s="342"/>
      <c r="AA45" s="342"/>
      <c r="AB45" s="342"/>
      <c r="AC45" s="342"/>
      <c r="AD45" s="342"/>
      <c r="AE45" s="342"/>
      <c r="AF45" s="342"/>
      <c r="AG45" s="342"/>
      <c r="AH45" s="342"/>
      <c r="AI45" s="342"/>
      <c r="AJ45" s="342"/>
      <c r="AK45" s="342"/>
      <c r="AL45" s="342"/>
      <c r="AM45" s="342"/>
      <c r="AN45" s="342"/>
      <c r="AO45" s="342"/>
      <c r="AP45" s="342"/>
      <c r="AQ45" s="342"/>
      <c r="AR45" s="342"/>
      <c r="AS45" s="342"/>
      <c r="AT45" s="342"/>
      <c r="AU45" s="342"/>
      <c r="AV45" s="342"/>
      <c r="AW45" s="342"/>
      <c r="AX45" s="342"/>
    </row>
    <row r="46" spans="1:50" ht="14.4" customHeight="1" x14ac:dyDescent="0.3">
      <c r="A46" s="343"/>
      <c r="B46" s="342" t="s">
        <v>358</v>
      </c>
      <c r="C46" s="342"/>
      <c r="D46" s="342"/>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342"/>
      <c r="AH46" s="342"/>
      <c r="AI46" s="342"/>
      <c r="AJ46" s="342"/>
      <c r="AK46" s="342"/>
      <c r="AL46" s="342"/>
      <c r="AM46" s="342"/>
      <c r="AN46" s="342"/>
      <c r="AO46" s="342"/>
      <c r="AP46" s="342"/>
      <c r="AQ46" s="342"/>
      <c r="AR46" s="342"/>
      <c r="AS46" s="342"/>
      <c r="AT46" s="342"/>
      <c r="AU46" s="342"/>
      <c r="AV46" s="342"/>
      <c r="AW46" s="342"/>
      <c r="AX46" s="342"/>
    </row>
    <row r="47" spans="1:50" ht="14.4" customHeight="1" x14ac:dyDescent="0.3">
      <c r="A47" s="343"/>
      <c r="B47" s="364" t="e">
        <f>#REF!*#REF!</f>
        <v>#REF!</v>
      </c>
      <c r="C47" s="342"/>
      <c r="D47" s="342"/>
      <c r="E47" s="342"/>
      <c r="F47" s="342"/>
      <c r="G47" s="342"/>
      <c r="H47" s="342"/>
      <c r="I47" s="342"/>
      <c r="J47" s="342"/>
      <c r="K47" s="342"/>
      <c r="L47" s="342"/>
      <c r="M47" s="342"/>
      <c r="N47" s="342"/>
      <c r="O47" s="342"/>
      <c r="P47" s="342"/>
      <c r="Q47" s="342"/>
      <c r="R47" s="342"/>
      <c r="S47" s="342"/>
      <c r="T47" s="342"/>
      <c r="U47" s="342"/>
      <c r="V47" s="342"/>
      <c r="W47" s="342"/>
      <c r="X47" s="342"/>
      <c r="Y47" s="342"/>
      <c r="Z47" s="342"/>
      <c r="AA47" s="342"/>
      <c r="AB47" s="342"/>
      <c r="AC47" s="342"/>
      <c r="AD47" s="342"/>
      <c r="AE47" s="342"/>
      <c r="AF47" s="342"/>
      <c r="AG47" s="342"/>
      <c r="AH47" s="342"/>
      <c r="AI47" s="342"/>
      <c r="AJ47" s="342"/>
      <c r="AK47" s="342"/>
      <c r="AL47" s="342"/>
      <c r="AM47" s="342"/>
      <c r="AN47" s="342"/>
      <c r="AO47" s="342"/>
      <c r="AP47" s="342"/>
      <c r="AQ47" s="342"/>
      <c r="AR47" s="342"/>
      <c r="AS47" s="342"/>
      <c r="AT47" s="342"/>
      <c r="AU47" s="342"/>
      <c r="AV47" s="342"/>
      <c r="AW47" s="342"/>
      <c r="AX47" s="342"/>
    </row>
    <row r="48" spans="1:50" ht="14.4" customHeight="1" x14ac:dyDescent="0.3">
      <c r="A48" s="343"/>
      <c r="B48" s="342" t="s">
        <v>357</v>
      </c>
      <c r="C48" s="342"/>
      <c r="D48" s="342"/>
      <c r="E48" s="342"/>
      <c r="F48" s="342"/>
      <c r="G48" s="342"/>
      <c r="H48" s="342"/>
      <c r="I48" s="342"/>
      <c r="J48" s="342"/>
      <c r="K48" s="342"/>
      <c r="L48" s="342"/>
      <c r="M48" s="342"/>
      <c r="N48" s="342"/>
      <c r="O48" s="342"/>
      <c r="P48" s="342"/>
      <c r="Q48" s="342"/>
      <c r="R48" s="342"/>
      <c r="S48" s="342"/>
      <c r="T48" s="342"/>
      <c r="U48" s="342"/>
      <c r="V48" s="342"/>
      <c r="W48" s="342"/>
      <c r="X48" s="342"/>
      <c r="Y48" s="342"/>
      <c r="Z48" s="342"/>
      <c r="AA48" s="342"/>
      <c r="AB48" s="342"/>
      <c r="AC48" s="342"/>
      <c r="AD48" s="342"/>
      <c r="AE48" s="342"/>
      <c r="AF48" s="342"/>
      <c r="AG48" s="342"/>
      <c r="AH48" s="342"/>
      <c r="AI48" s="342"/>
      <c r="AJ48" s="342"/>
      <c r="AK48" s="342"/>
      <c r="AL48" s="342"/>
      <c r="AM48" s="342"/>
      <c r="AN48" s="342"/>
      <c r="AO48" s="342"/>
      <c r="AP48" s="342"/>
      <c r="AQ48" s="342"/>
      <c r="AR48" s="342"/>
      <c r="AS48" s="342"/>
      <c r="AT48" s="342"/>
      <c r="AU48" s="342"/>
      <c r="AV48" s="342"/>
      <c r="AW48" s="342"/>
      <c r="AX48" s="342"/>
    </row>
    <row r="49" spans="1:50" ht="14.4" customHeight="1" x14ac:dyDescent="0.3">
      <c r="A49" s="343"/>
      <c r="B49" s="364" t="e">
        <f>#REF!-B47</f>
        <v>#REF!</v>
      </c>
      <c r="C49" s="342"/>
      <c r="D49" s="342"/>
      <c r="E49" s="342"/>
      <c r="F49" s="342"/>
      <c r="G49" s="342"/>
      <c r="H49" s="342"/>
      <c r="I49" s="342"/>
      <c r="J49" s="342"/>
      <c r="K49" s="342"/>
      <c r="L49" s="342"/>
      <c r="M49" s="342"/>
      <c r="N49" s="342"/>
      <c r="O49" s="342"/>
      <c r="P49" s="342"/>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row>
    <row r="50" spans="1:50" ht="14.4" customHeight="1" x14ac:dyDescent="0.3">
      <c r="A50" s="343"/>
      <c r="B50" s="342"/>
      <c r="C50" s="342"/>
      <c r="D50" s="342"/>
      <c r="E50" s="342"/>
      <c r="F50" s="342"/>
      <c r="G50" s="342"/>
      <c r="H50" s="342"/>
      <c r="I50" s="342"/>
      <c r="J50" s="342"/>
      <c r="K50" s="342"/>
      <c r="L50" s="342"/>
      <c r="M50" s="342"/>
      <c r="N50" s="342"/>
      <c r="O50" s="342"/>
      <c r="P50" s="342"/>
      <c r="Q50" s="342"/>
      <c r="R50" s="342"/>
      <c r="S50" s="342"/>
      <c r="T50" s="342"/>
      <c r="U50" s="342"/>
      <c r="V50" s="342"/>
      <c r="W50" s="342"/>
      <c r="X50" s="342"/>
      <c r="Y50" s="342"/>
      <c r="Z50" s="342"/>
      <c r="AA50" s="342"/>
      <c r="AB50" s="342"/>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342"/>
    </row>
    <row r="51" spans="1:50" ht="14.4" customHeight="1" thickBot="1" x14ac:dyDescent="0.35">
      <c r="A51" s="343"/>
      <c r="B51" s="342" t="s">
        <v>356</v>
      </c>
      <c r="C51" s="342"/>
      <c r="D51" s="342"/>
      <c r="E51" s="342"/>
      <c r="F51" s="342"/>
      <c r="G51" s="342"/>
      <c r="H51" s="342"/>
      <c r="I51" s="342"/>
      <c r="J51" s="342"/>
      <c r="K51" s="342"/>
      <c r="L51" s="342"/>
      <c r="M51" s="342"/>
      <c r="N51" s="342"/>
      <c r="O51" s="342"/>
      <c r="P51" s="342"/>
      <c r="Q51" s="342"/>
      <c r="R51" s="342"/>
      <c r="S51" s="342"/>
      <c r="T51" s="342"/>
      <c r="U51" s="342"/>
      <c r="V51" s="342"/>
      <c r="W51" s="342"/>
      <c r="X51" s="342"/>
      <c r="Y51" s="342"/>
      <c r="Z51" s="342"/>
      <c r="AA51" s="342"/>
      <c r="AB51" s="342"/>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342"/>
    </row>
    <row r="52" spans="1:50" ht="14.4" customHeight="1" x14ac:dyDescent="0.3">
      <c r="A52" s="343"/>
      <c r="B52" s="363" t="s">
        <v>24</v>
      </c>
      <c r="C52" s="362" t="s">
        <v>4</v>
      </c>
      <c r="D52" s="362" t="s">
        <v>4</v>
      </c>
      <c r="E52" s="361" t="s">
        <v>205</v>
      </c>
      <c r="F52" s="342" t="s">
        <v>355</v>
      </c>
      <c r="G52" s="342" t="s">
        <v>354</v>
      </c>
      <c r="H52" s="342"/>
      <c r="I52" s="342"/>
      <c r="J52" s="342"/>
      <c r="K52" s="342"/>
      <c r="L52" s="342"/>
      <c r="M52" s="342"/>
      <c r="N52" s="342"/>
      <c r="O52" s="342"/>
      <c r="P52" s="342"/>
      <c r="Q52" s="342"/>
      <c r="R52" s="342"/>
      <c r="S52" s="342"/>
      <c r="T52" s="342"/>
      <c r="U52" s="342"/>
      <c r="V52" s="342"/>
      <c r="W52" s="342"/>
      <c r="X52" s="342"/>
      <c r="Y52" s="342"/>
      <c r="Z52" s="342"/>
      <c r="AA52" s="342"/>
      <c r="AB52" s="342"/>
      <c r="AC52" s="342"/>
      <c r="AD52" s="342"/>
      <c r="AE52" s="342"/>
      <c r="AF52" s="342"/>
      <c r="AG52" s="342"/>
      <c r="AH52" s="342"/>
      <c r="AI52" s="342"/>
      <c r="AJ52" s="342"/>
      <c r="AK52" s="342"/>
      <c r="AL52" s="342"/>
      <c r="AM52" s="342"/>
      <c r="AN52" s="342"/>
      <c r="AO52" s="342"/>
      <c r="AP52" s="342"/>
      <c r="AQ52" s="342"/>
      <c r="AR52" s="342"/>
      <c r="AS52" s="342"/>
      <c r="AT52" s="342"/>
      <c r="AU52" s="342"/>
      <c r="AV52" s="342"/>
      <c r="AW52" s="342"/>
      <c r="AX52" s="342"/>
    </row>
    <row r="53" spans="1:50" ht="14.4" customHeight="1" thickBot="1" x14ac:dyDescent="0.35">
      <c r="A53" s="343"/>
      <c r="B53" s="360" t="s">
        <v>7</v>
      </c>
      <c r="C53" s="359" t="s">
        <v>265</v>
      </c>
      <c r="D53" s="359" t="s">
        <v>263</v>
      </c>
      <c r="E53" s="358" t="s">
        <v>263</v>
      </c>
      <c r="F53" s="342" t="s">
        <v>353</v>
      </c>
      <c r="G53" s="342" t="s">
        <v>4</v>
      </c>
      <c r="H53" s="342"/>
      <c r="I53" s="342"/>
      <c r="J53" s="342"/>
      <c r="K53" s="342"/>
      <c r="L53" s="342"/>
      <c r="M53" s="342"/>
      <c r="N53" s="342"/>
      <c r="O53" s="342"/>
      <c r="P53" s="342"/>
      <c r="Q53" s="342"/>
      <c r="R53" s="342"/>
      <c r="S53" s="342"/>
      <c r="T53" s="342"/>
      <c r="U53" s="342"/>
      <c r="V53" s="342"/>
      <c r="W53" s="342"/>
      <c r="X53" s="342"/>
      <c r="Y53" s="342"/>
      <c r="Z53" s="342"/>
      <c r="AA53" s="342"/>
      <c r="AB53" s="342"/>
      <c r="AC53" s="342"/>
      <c r="AD53" s="342"/>
      <c r="AE53" s="342"/>
      <c r="AF53" s="342"/>
      <c r="AG53" s="342"/>
      <c r="AH53" s="342"/>
      <c r="AI53" s="342"/>
      <c r="AJ53" s="342"/>
      <c r="AK53" s="342"/>
      <c r="AL53" s="342"/>
      <c r="AM53" s="342"/>
      <c r="AN53" s="342"/>
      <c r="AO53" s="342"/>
      <c r="AP53" s="342"/>
      <c r="AQ53" s="342"/>
      <c r="AR53" s="342"/>
      <c r="AS53" s="342"/>
      <c r="AT53" s="342"/>
      <c r="AU53" s="342"/>
      <c r="AV53" s="342"/>
      <c r="AW53" s="342"/>
      <c r="AX53" s="342"/>
    </row>
    <row r="54" spans="1:50" ht="14.4" customHeight="1" x14ac:dyDescent="0.3">
      <c r="A54" s="343"/>
      <c r="B54" s="357">
        <v>2014</v>
      </c>
      <c r="C54" s="356">
        <v>25000</v>
      </c>
      <c r="D54" s="355">
        <v>62500</v>
      </c>
      <c r="E54" s="354">
        <v>250000</v>
      </c>
      <c r="F54" s="345">
        <f>AVERAGE(D54:E54)</f>
        <v>156250</v>
      </c>
      <c r="G54" s="342">
        <f>C54/F54</f>
        <v>0.16</v>
      </c>
      <c r="H54" s="342"/>
      <c r="I54" s="342"/>
      <c r="J54" s="342"/>
      <c r="K54" s="342"/>
      <c r="L54" s="342"/>
      <c r="M54" s="342"/>
      <c r="N54" s="342"/>
      <c r="O54" s="342"/>
      <c r="P54" s="342"/>
      <c r="Q54" s="342"/>
      <c r="R54" s="342"/>
      <c r="S54" s="342"/>
      <c r="T54" s="342"/>
      <c r="U54" s="342"/>
      <c r="V54" s="342"/>
      <c r="W54" s="342"/>
      <c r="X54" s="342"/>
      <c r="Y54" s="342"/>
      <c r="Z54" s="342"/>
      <c r="AA54" s="342"/>
      <c r="AB54" s="342"/>
      <c r="AC54" s="342"/>
      <c r="AD54" s="342"/>
      <c r="AE54" s="342"/>
      <c r="AF54" s="342"/>
      <c r="AG54" s="342"/>
      <c r="AH54" s="342"/>
      <c r="AI54" s="342"/>
      <c r="AJ54" s="342"/>
      <c r="AK54" s="342"/>
      <c r="AL54" s="342"/>
      <c r="AM54" s="342"/>
      <c r="AN54" s="342"/>
      <c r="AO54" s="342"/>
      <c r="AP54" s="342"/>
      <c r="AQ54" s="342"/>
      <c r="AR54" s="342"/>
      <c r="AS54" s="342"/>
      <c r="AT54" s="342"/>
      <c r="AU54" s="342"/>
      <c r="AV54" s="342"/>
      <c r="AW54" s="342"/>
      <c r="AX54" s="342"/>
    </row>
    <row r="55" spans="1:50" ht="14.4" customHeight="1" x14ac:dyDescent="0.3">
      <c r="A55" s="343"/>
      <c r="B55" s="353">
        <v>2015</v>
      </c>
      <c r="C55" s="352">
        <v>50000</v>
      </c>
      <c r="D55" s="351">
        <v>250000</v>
      </c>
      <c r="E55" s="350">
        <v>500000</v>
      </c>
      <c r="F55" s="345">
        <f>AVERAGE(D55:E55)</f>
        <v>375000</v>
      </c>
      <c r="G55" s="342">
        <f>C55/F55</f>
        <v>0.13333333333333333</v>
      </c>
      <c r="H55" s="342"/>
      <c r="I55" s="342"/>
      <c r="J55" s="342"/>
      <c r="K55" s="342"/>
      <c r="L55" s="342"/>
      <c r="M55" s="342"/>
      <c r="N55" s="342"/>
      <c r="O55" s="342"/>
      <c r="P55" s="342"/>
      <c r="Q55" s="342"/>
      <c r="R55" s="342"/>
      <c r="S55" s="342"/>
      <c r="T55" s="342"/>
      <c r="U55" s="342"/>
      <c r="V55" s="342"/>
      <c r="W55" s="342"/>
      <c r="X55" s="342"/>
      <c r="Y55" s="342"/>
      <c r="Z55" s="342"/>
      <c r="AA55" s="342"/>
      <c r="AB55" s="342"/>
      <c r="AC55" s="342"/>
      <c r="AD55" s="342"/>
      <c r="AE55" s="342"/>
      <c r="AF55" s="342"/>
      <c r="AG55" s="342"/>
      <c r="AH55" s="342"/>
      <c r="AI55" s="342"/>
      <c r="AJ55" s="342"/>
      <c r="AK55" s="342"/>
      <c r="AL55" s="342"/>
      <c r="AM55" s="342"/>
      <c r="AN55" s="342"/>
      <c r="AO55" s="342"/>
      <c r="AP55" s="342"/>
      <c r="AQ55" s="342"/>
      <c r="AR55" s="342"/>
      <c r="AS55" s="342"/>
      <c r="AT55" s="342"/>
      <c r="AU55" s="342"/>
      <c r="AV55" s="342"/>
      <c r="AW55" s="342"/>
      <c r="AX55" s="342"/>
    </row>
    <row r="56" spans="1:50" ht="14.4" customHeight="1" x14ac:dyDescent="0.3">
      <c r="A56" s="343"/>
      <c r="B56" s="353">
        <v>2016</v>
      </c>
      <c r="C56" s="352">
        <v>75000</v>
      </c>
      <c r="D56" s="351">
        <v>500000</v>
      </c>
      <c r="E56" s="350">
        <v>750000</v>
      </c>
      <c r="F56" s="345">
        <f>AVERAGE(D56:E56)</f>
        <v>625000</v>
      </c>
      <c r="G56" s="342">
        <f>C56/F56</f>
        <v>0.12</v>
      </c>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row>
    <row r="57" spans="1:50" ht="14.4" customHeight="1" thickBot="1" x14ac:dyDescent="0.35">
      <c r="A57" s="343"/>
      <c r="B57" s="349">
        <v>2017</v>
      </c>
      <c r="C57" s="348">
        <v>90000</v>
      </c>
      <c r="D57" s="347">
        <v>600000</v>
      </c>
      <c r="E57" s="346">
        <v>900000</v>
      </c>
      <c r="F57" s="345">
        <f>AVERAGE(D57:E57)</f>
        <v>750000</v>
      </c>
      <c r="G57" s="342">
        <f>C57/F57</f>
        <v>0.12</v>
      </c>
      <c r="H57" s="342"/>
      <c r="I57" s="342"/>
      <c r="J57" s="342"/>
      <c r="K57" s="342"/>
      <c r="L57" s="342"/>
      <c r="M57" s="342"/>
      <c r="N57" s="342"/>
      <c r="O57" s="342"/>
      <c r="P57" s="342"/>
      <c r="Q57" s="342"/>
      <c r="R57" s="342"/>
      <c r="S57" s="342"/>
      <c r="T57" s="342"/>
      <c r="U57" s="342"/>
      <c r="V57" s="342"/>
      <c r="W57" s="342"/>
      <c r="X57" s="342"/>
      <c r="Y57" s="342"/>
      <c r="Z57" s="342"/>
      <c r="AA57" s="342"/>
      <c r="AB57" s="342"/>
      <c r="AC57" s="342"/>
      <c r="AD57" s="342"/>
      <c r="AE57" s="342"/>
      <c r="AF57" s="342"/>
      <c r="AG57" s="342"/>
      <c r="AH57" s="342"/>
      <c r="AI57" s="342"/>
      <c r="AJ57" s="342"/>
      <c r="AK57" s="342"/>
      <c r="AL57" s="342"/>
      <c r="AM57" s="342"/>
      <c r="AN57" s="342"/>
      <c r="AO57" s="342"/>
      <c r="AP57" s="342"/>
      <c r="AQ57" s="342"/>
      <c r="AR57" s="342"/>
      <c r="AS57" s="342"/>
      <c r="AT57" s="342"/>
      <c r="AU57" s="342"/>
      <c r="AV57" s="342"/>
      <c r="AW57" s="342"/>
      <c r="AX57" s="342"/>
    </row>
    <row r="58" spans="1:50" ht="14.4" customHeight="1" x14ac:dyDescent="0.3">
      <c r="A58" s="343"/>
      <c r="B58" s="342"/>
      <c r="C58" s="342"/>
      <c r="D58" s="342"/>
      <c r="E58" s="342"/>
      <c r="F58" s="342"/>
      <c r="G58" s="342"/>
      <c r="H58" s="342"/>
      <c r="I58" s="342"/>
      <c r="J58" s="342"/>
      <c r="K58" s="342"/>
      <c r="L58" s="342"/>
      <c r="M58" s="342"/>
      <c r="N58" s="342"/>
      <c r="O58" s="342"/>
      <c r="P58" s="342"/>
      <c r="Q58" s="342"/>
      <c r="R58" s="342"/>
      <c r="S58" s="342"/>
      <c r="T58" s="342"/>
      <c r="U58" s="342"/>
      <c r="V58" s="342"/>
      <c r="W58" s="342"/>
      <c r="X58" s="342"/>
      <c r="Y58" s="342"/>
      <c r="Z58" s="342"/>
      <c r="AA58" s="342"/>
      <c r="AB58" s="342"/>
      <c r="AC58" s="342"/>
      <c r="AD58" s="342"/>
      <c r="AE58" s="342"/>
      <c r="AF58" s="342"/>
      <c r="AG58" s="342"/>
      <c r="AH58" s="342"/>
      <c r="AI58" s="342"/>
      <c r="AJ58" s="342"/>
      <c r="AK58" s="342"/>
      <c r="AL58" s="342"/>
      <c r="AM58" s="342"/>
      <c r="AN58" s="342"/>
      <c r="AO58" s="342"/>
      <c r="AP58" s="342"/>
      <c r="AQ58" s="342"/>
      <c r="AR58" s="342"/>
      <c r="AS58" s="342"/>
      <c r="AT58" s="342"/>
      <c r="AU58" s="342"/>
      <c r="AV58" s="342"/>
      <c r="AW58" s="342"/>
      <c r="AX58" s="342"/>
    </row>
    <row r="59" spans="1:50" ht="14.4" customHeight="1" x14ac:dyDescent="0.3">
      <c r="A59" s="343"/>
      <c r="B59" s="342"/>
      <c r="C59" s="342" t="s">
        <v>352</v>
      </c>
      <c r="D59" s="342"/>
      <c r="E59" s="342"/>
      <c r="F59" s="342"/>
      <c r="G59" s="342">
        <f>AVERAGE(G54:G57)</f>
        <v>0.13333333333333333</v>
      </c>
      <c r="H59" s="342" t="s">
        <v>351</v>
      </c>
      <c r="I59" s="342"/>
      <c r="J59" s="342"/>
      <c r="K59" s="342"/>
      <c r="L59" s="342"/>
      <c r="M59" s="342"/>
      <c r="N59" s="342"/>
      <c r="O59" s="342"/>
      <c r="P59" s="342"/>
      <c r="Q59" s="342"/>
      <c r="R59" s="342"/>
      <c r="S59" s="342"/>
      <c r="T59" s="342"/>
      <c r="U59" s="342"/>
      <c r="V59" s="342"/>
      <c r="W59" s="342"/>
      <c r="X59" s="342"/>
      <c r="Y59" s="342"/>
      <c r="Z59" s="342"/>
      <c r="AA59" s="342"/>
      <c r="AB59" s="342"/>
      <c r="AC59" s="342"/>
      <c r="AD59" s="342"/>
      <c r="AE59" s="342"/>
      <c r="AF59" s="342"/>
      <c r="AG59" s="342"/>
      <c r="AH59" s="342"/>
      <c r="AI59" s="342"/>
      <c r="AJ59" s="342"/>
      <c r="AK59" s="342"/>
      <c r="AL59" s="342"/>
      <c r="AM59" s="342"/>
      <c r="AN59" s="342"/>
      <c r="AO59" s="342"/>
      <c r="AP59" s="342"/>
      <c r="AQ59" s="342"/>
      <c r="AR59" s="342"/>
      <c r="AS59" s="342"/>
      <c r="AT59" s="342"/>
      <c r="AU59" s="342"/>
      <c r="AV59" s="342"/>
      <c r="AW59" s="342"/>
      <c r="AX59" s="342"/>
    </row>
    <row r="60" spans="1:50" ht="14.4" customHeight="1" x14ac:dyDescent="0.3">
      <c r="A60" s="343"/>
      <c r="B60" s="342"/>
      <c r="C60" s="342"/>
      <c r="D60" s="342"/>
      <c r="E60" s="342"/>
      <c r="F60" s="342"/>
      <c r="G60" s="342"/>
      <c r="H60" s="342"/>
      <c r="I60" s="342"/>
      <c r="J60" s="342"/>
      <c r="K60" s="342"/>
      <c r="L60" s="342"/>
      <c r="M60" s="342"/>
      <c r="N60" s="342"/>
      <c r="O60" s="342"/>
      <c r="P60" s="342"/>
      <c r="Q60" s="342"/>
      <c r="R60" s="342"/>
      <c r="S60" s="342"/>
      <c r="T60" s="342"/>
      <c r="U60" s="342"/>
      <c r="V60" s="342"/>
      <c r="W60" s="342"/>
      <c r="X60" s="342"/>
      <c r="Y60" s="342"/>
      <c r="Z60" s="342"/>
      <c r="AA60" s="342"/>
      <c r="AB60" s="342"/>
      <c r="AC60" s="342"/>
      <c r="AD60" s="342"/>
      <c r="AE60" s="342"/>
      <c r="AF60" s="342"/>
      <c r="AG60" s="342"/>
      <c r="AH60" s="342"/>
      <c r="AI60" s="342"/>
      <c r="AJ60" s="342"/>
      <c r="AK60" s="342"/>
      <c r="AL60" s="342"/>
      <c r="AM60" s="342"/>
      <c r="AN60" s="342"/>
      <c r="AO60" s="342"/>
      <c r="AP60" s="342"/>
      <c r="AQ60" s="342"/>
      <c r="AR60" s="342"/>
      <c r="AS60" s="342"/>
      <c r="AT60" s="342"/>
      <c r="AU60" s="342"/>
      <c r="AV60" s="342"/>
      <c r="AW60" s="342"/>
      <c r="AX60" s="342"/>
    </row>
    <row r="61" spans="1:50" ht="14.4" customHeight="1" x14ac:dyDescent="0.3">
      <c r="A61" s="343"/>
      <c r="B61" s="342" t="s">
        <v>350</v>
      </c>
      <c r="C61" s="344" t="e">
        <f>G59*0.5*(#REF!+B47)+G59*B49*1</f>
        <v>#REF!</v>
      </c>
      <c r="D61" s="342"/>
      <c r="E61" s="342"/>
      <c r="F61" s="342"/>
      <c r="G61" s="342"/>
      <c r="H61" s="342"/>
      <c r="I61" s="342"/>
      <c r="J61" s="342"/>
      <c r="K61" s="342"/>
      <c r="L61" s="342"/>
      <c r="M61" s="342"/>
      <c r="N61" s="342"/>
      <c r="O61" s="342"/>
      <c r="P61" s="342"/>
      <c r="Q61" s="342"/>
      <c r="R61" s="342"/>
      <c r="S61" s="342"/>
      <c r="T61" s="342"/>
      <c r="U61" s="342"/>
      <c r="V61" s="342"/>
      <c r="W61" s="342"/>
      <c r="X61" s="342"/>
      <c r="Y61" s="342"/>
      <c r="Z61" s="342"/>
      <c r="AA61" s="342"/>
      <c r="AB61" s="342"/>
      <c r="AC61" s="342"/>
      <c r="AD61" s="342"/>
      <c r="AE61" s="342"/>
      <c r="AF61" s="342"/>
      <c r="AG61" s="342"/>
      <c r="AH61" s="342"/>
      <c r="AI61" s="342"/>
      <c r="AJ61" s="342"/>
      <c r="AK61" s="342"/>
      <c r="AL61" s="342"/>
      <c r="AM61" s="342"/>
      <c r="AN61" s="342"/>
      <c r="AO61" s="342"/>
      <c r="AP61" s="342"/>
      <c r="AQ61" s="342"/>
      <c r="AR61" s="342"/>
      <c r="AS61" s="342"/>
      <c r="AT61" s="342"/>
      <c r="AU61" s="342"/>
      <c r="AV61" s="342"/>
      <c r="AW61" s="342"/>
      <c r="AX61" s="342"/>
    </row>
    <row r="62" spans="1:50" ht="14.4" customHeight="1" x14ac:dyDescent="0.3">
      <c r="A62" s="343"/>
      <c r="B62" s="342"/>
      <c r="C62" s="342"/>
      <c r="D62" s="342"/>
      <c r="E62" s="342"/>
      <c r="F62" s="342"/>
      <c r="G62" s="342"/>
      <c r="H62" s="342"/>
      <c r="I62" s="342"/>
      <c r="J62" s="342"/>
      <c r="K62" s="342"/>
      <c r="L62" s="342"/>
      <c r="M62" s="342"/>
      <c r="N62" s="342"/>
      <c r="O62" s="342"/>
      <c r="P62" s="342"/>
      <c r="Q62" s="342"/>
      <c r="R62" s="342"/>
      <c r="S62" s="342"/>
      <c r="T62" s="342"/>
      <c r="U62" s="342"/>
      <c r="V62" s="342"/>
      <c r="W62" s="342"/>
      <c r="X62" s="342"/>
      <c r="Y62" s="342"/>
      <c r="Z62" s="342"/>
      <c r="AA62" s="342"/>
      <c r="AB62" s="342"/>
      <c r="AC62" s="342"/>
      <c r="AD62" s="342"/>
      <c r="AE62" s="342"/>
      <c r="AF62" s="342"/>
      <c r="AG62" s="342"/>
      <c r="AH62" s="342"/>
      <c r="AI62" s="342"/>
      <c r="AJ62" s="342"/>
      <c r="AK62" s="342"/>
      <c r="AL62" s="342"/>
      <c r="AM62" s="342"/>
      <c r="AN62" s="342"/>
      <c r="AO62" s="342"/>
      <c r="AP62" s="342"/>
      <c r="AQ62" s="342"/>
      <c r="AR62" s="342"/>
      <c r="AS62" s="342"/>
      <c r="AT62" s="342"/>
      <c r="AU62" s="342"/>
      <c r="AV62" s="342"/>
      <c r="AW62" s="342"/>
      <c r="AX62" s="342"/>
    </row>
    <row r="63" spans="1:50" ht="14.4" customHeight="1" x14ac:dyDescent="0.3">
      <c r="A63" s="343"/>
      <c r="B63" s="342" t="s">
        <v>349</v>
      </c>
      <c r="C63" s="342"/>
      <c r="D63" s="342"/>
      <c r="E63" s="342"/>
      <c r="F63" s="342"/>
      <c r="G63" s="342"/>
      <c r="H63" s="342"/>
      <c r="I63" s="342"/>
      <c r="J63" s="342"/>
      <c r="K63" s="342"/>
      <c r="L63" s="342"/>
      <c r="M63" s="342"/>
      <c r="N63" s="342"/>
      <c r="O63" s="342"/>
      <c r="P63" s="342"/>
      <c r="Q63" s="342"/>
      <c r="R63" s="342"/>
      <c r="S63" s="342"/>
      <c r="T63" s="342"/>
      <c r="U63" s="342"/>
      <c r="V63" s="342"/>
      <c r="W63" s="342"/>
      <c r="X63" s="342"/>
      <c r="Y63" s="342"/>
      <c r="Z63" s="342"/>
      <c r="AA63" s="342"/>
      <c r="AB63" s="342"/>
      <c r="AC63" s="342"/>
      <c r="AD63" s="342"/>
      <c r="AE63" s="342"/>
      <c r="AF63" s="342"/>
      <c r="AG63" s="342"/>
      <c r="AH63" s="342"/>
      <c r="AI63" s="342"/>
      <c r="AJ63" s="342"/>
      <c r="AK63" s="342"/>
      <c r="AL63" s="342"/>
      <c r="AM63" s="342"/>
      <c r="AN63" s="342"/>
      <c r="AO63" s="342"/>
      <c r="AP63" s="342"/>
      <c r="AQ63" s="342"/>
      <c r="AR63" s="342"/>
      <c r="AS63" s="342"/>
      <c r="AT63" s="342"/>
      <c r="AU63" s="342"/>
      <c r="AV63" s="342"/>
      <c r="AW63" s="342"/>
      <c r="AX63" s="342"/>
    </row>
    <row r="64" spans="1:50" ht="14.4" customHeight="1" x14ac:dyDescent="0.3">
      <c r="A64" s="343"/>
      <c r="B64" s="342" t="s">
        <v>348</v>
      </c>
      <c r="C64" s="342"/>
      <c r="D64" s="342"/>
      <c r="E64" s="342"/>
      <c r="F64" s="342"/>
      <c r="G64" s="342"/>
      <c r="H64" s="342"/>
      <c r="I64" s="342"/>
      <c r="J64" s="342"/>
      <c r="K64" s="342"/>
      <c r="L64" s="342"/>
      <c r="M64" s="342"/>
      <c r="N64" s="342"/>
      <c r="O64" s="342"/>
      <c r="P64" s="342"/>
      <c r="Q64" s="342"/>
      <c r="R64" s="342"/>
      <c r="S64" s="342"/>
      <c r="T64" s="342"/>
      <c r="U64" s="342"/>
      <c r="V64" s="342"/>
      <c r="W64" s="342"/>
      <c r="X64" s="342"/>
      <c r="Y64" s="342"/>
      <c r="Z64" s="342"/>
      <c r="AA64" s="342"/>
      <c r="AB64" s="342"/>
      <c r="AC64" s="342"/>
      <c r="AD64" s="342"/>
      <c r="AE64" s="342"/>
      <c r="AF64" s="342"/>
      <c r="AG64" s="342"/>
      <c r="AH64" s="342"/>
      <c r="AI64" s="342"/>
      <c r="AJ64" s="342"/>
      <c r="AK64" s="342"/>
      <c r="AL64" s="342"/>
      <c r="AM64" s="342"/>
      <c r="AN64" s="342"/>
      <c r="AO64" s="342"/>
      <c r="AP64" s="342"/>
      <c r="AQ64" s="342"/>
      <c r="AR64" s="342"/>
      <c r="AS64" s="342"/>
      <c r="AT64" s="342"/>
      <c r="AU64" s="342"/>
      <c r="AV64" s="342"/>
      <c r="AW64" s="342"/>
      <c r="AX64" s="342"/>
    </row>
    <row r="65" spans="1:50" ht="14.4" customHeight="1" x14ac:dyDescent="0.3">
      <c r="A65" s="343"/>
      <c r="B65" s="342"/>
      <c r="C65" s="342"/>
      <c r="D65" s="342"/>
      <c r="E65" s="342"/>
      <c r="F65" s="342"/>
      <c r="G65" s="342"/>
      <c r="H65" s="342"/>
      <c r="I65" s="342"/>
      <c r="J65" s="342"/>
      <c r="K65" s="342"/>
      <c r="L65" s="342"/>
      <c r="M65" s="342"/>
      <c r="N65" s="342"/>
      <c r="O65" s="342"/>
      <c r="P65" s="342"/>
      <c r="Q65" s="342"/>
      <c r="R65" s="342"/>
      <c r="S65" s="342"/>
      <c r="T65" s="342"/>
      <c r="U65" s="342"/>
      <c r="V65" s="342"/>
      <c r="W65" s="342"/>
      <c r="X65" s="342"/>
      <c r="Y65" s="342"/>
      <c r="Z65" s="342"/>
      <c r="AA65" s="342"/>
      <c r="AB65" s="342"/>
      <c r="AC65" s="342"/>
      <c r="AD65" s="342"/>
      <c r="AE65" s="342"/>
      <c r="AF65" s="342"/>
      <c r="AG65" s="342"/>
      <c r="AH65" s="342"/>
      <c r="AI65" s="342"/>
      <c r="AJ65" s="342"/>
      <c r="AK65" s="342"/>
      <c r="AL65" s="342"/>
      <c r="AM65" s="342"/>
      <c r="AN65" s="342"/>
      <c r="AO65" s="342"/>
      <c r="AP65" s="342"/>
      <c r="AQ65" s="342"/>
      <c r="AR65" s="342"/>
      <c r="AS65" s="342"/>
      <c r="AT65" s="342"/>
      <c r="AU65" s="342"/>
      <c r="AV65" s="342"/>
      <c r="AW65" s="342"/>
      <c r="AX65" s="342"/>
    </row>
    <row r="66" spans="1:50" ht="14.4" customHeight="1" x14ac:dyDescent="0.3">
      <c r="A66" s="343"/>
      <c r="B66" s="342"/>
      <c r="C66" s="342"/>
      <c r="D66" s="342"/>
      <c r="E66" s="342"/>
      <c r="F66" s="342"/>
      <c r="G66" s="342"/>
      <c r="H66" s="342"/>
      <c r="I66" s="342"/>
      <c r="J66" s="342"/>
      <c r="K66" s="342"/>
      <c r="L66" s="342"/>
      <c r="M66" s="342"/>
      <c r="N66" s="342"/>
      <c r="O66" s="342"/>
      <c r="P66" s="342"/>
      <c r="Q66" s="342"/>
      <c r="R66" s="342"/>
      <c r="S66" s="342"/>
      <c r="T66" s="342"/>
      <c r="U66" s="342"/>
      <c r="V66" s="342"/>
      <c r="W66" s="342"/>
      <c r="X66" s="342"/>
      <c r="Y66" s="342"/>
      <c r="Z66" s="342"/>
      <c r="AA66" s="342"/>
      <c r="AB66" s="342"/>
      <c r="AC66" s="342"/>
      <c r="AD66" s="342"/>
      <c r="AE66" s="342"/>
      <c r="AF66" s="342"/>
      <c r="AG66" s="342"/>
      <c r="AH66" s="342"/>
      <c r="AI66" s="342"/>
      <c r="AJ66" s="342"/>
      <c r="AK66" s="342"/>
      <c r="AL66" s="342"/>
      <c r="AM66" s="342"/>
      <c r="AN66" s="342"/>
      <c r="AO66" s="342"/>
      <c r="AP66" s="342"/>
      <c r="AQ66" s="342"/>
      <c r="AR66" s="342"/>
      <c r="AS66" s="342"/>
      <c r="AT66" s="342"/>
      <c r="AU66" s="342"/>
      <c r="AV66" s="342"/>
      <c r="AW66" s="342"/>
      <c r="AX66" s="342"/>
    </row>
    <row r="67" spans="1:50" ht="14.4" customHeight="1" x14ac:dyDescent="0.3">
      <c r="A67" s="343"/>
      <c r="B67" s="342"/>
      <c r="C67" s="342"/>
      <c r="D67" s="342"/>
      <c r="E67" s="342"/>
      <c r="F67" s="342"/>
      <c r="G67" s="342"/>
      <c r="H67" s="342"/>
      <c r="I67" s="342"/>
      <c r="J67" s="342"/>
      <c r="K67" s="342"/>
      <c r="L67" s="342"/>
      <c r="M67" s="342"/>
      <c r="N67" s="342"/>
      <c r="O67" s="342"/>
      <c r="P67" s="342"/>
      <c r="Q67" s="342"/>
      <c r="R67" s="342"/>
      <c r="S67" s="342"/>
      <c r="T67" s="342"/>
      <c r="U67" s="342"/>
      <c r="V67" s="342"/>
      <c r="W67" s="342"/>
      <c r="X67" s="342"/>
      <c r="Y67" s="342"/>
      <c r="Z67" s="342"/>
      <c r="AA67" s="342"/>
      <c r="AB67" s="342"/>
      <c r="AC67" s="342"/>
      <c r="AD67" s="342"/>
      <c r="AE67" s="342"/>
      <c r="AF67" s="342"/>
      <c r="AG67" s="342"/>
      <c r="AH67" s="342"/>
      <c r="AI67" s="342"/>
      <c r="AJ67" s="342"/>
      <c r="AK67" s="342"/>
      <c r="AL67" s="342"/>
      <c r="AM67" s="342"/>
      <c r="AN67" s="342"/>
      <c r="AO67" s="342"/>
      <c r="AP67" s="342"/>
      <c r="AQ67" s="342"/>
      <c r="AR67" s="342"/>
      <c r="AS67" s="342"/>
      <c r="AT67" s="342"/>
      <c r="AU67" s="342"/>
      <c r="AV67" s="342"/>
      <c r="AW67" s="342"/>
      <c r="AX67" s="342"/>
    </row>
    <row r="68" spans="1:50" ht="14.4" customHeight="1" x14ac:dyDescent="0.3">
      <c r="A68" s="343"/>
      <c r="B68" s="342"/>
      <c r="C68" s="342"/>
      <c r="D68" s="342"/>
      <c r="E68" s="342"/>
      <c r="F68" s="342"/>
      <c r="G68" s="342"/>
      <c r="H68" s="342"/>
      <c r="I68" s="342"/>
      <c r="J68" s="342"/>
      <c r="K68" s="342"/>
      <c r="L68" s="342"/>
      <c r="M68" s="342"/>
      <c r="N68" s="342"/>
      <c r="O68" s="342"/>
      <c r="P68" s="342"/>
      <c r="Q68" s="342"/>
      <c r="R68" s="342"/>
      <c r="S68" s="342"/>
      <c r="T68" s="342"/>
      <c r="U68" s="342"/>
      <c r="V68" s="342"/>
      <c r="W68" s="342"/>
      <c r="X68" s="342"/>
      <c r="Y68" s="342"/>
      <c r="Z68" s="342"/>
      <c r="AA68" s="342"/>
      <c r="AB68" s="342"/>
      <c r="AC68" s="342"/>
      <c r="AD68" s="342"/>
      <c r="AE68" s="342"/>
      <c r="AF68" s="342"/>
      <c r="AG68" s="342"/>
      <c r="AH68" s="342"/>
      <c r="AI68" s="342"/>
      <c r="AJ68" s="342"/>
      <c r="AK68" s="342"/>
      <c r="AL68" s="342"/>
      <c r="AM68" s="342"/>
      <c r="AN68" s="342"/>
      <c r="AO68" s="342"/>
      <c r="AP68" s="342"/>
      <c r="AQ68" s="342"/>
      <c r="AR68" s="342"/>
      <c r="AS68" s="342"/>
      <c r="AT68" s="342"/>
      <c r="AU68" s="342"/>
      <c r="AV68" s="342"/>
      <c r="AW68" s="342"/>
      <c r="AX68" s="342"/>
    </row>
    <row r="69" spans="1:50" ht="14.4" customHeight="1" x14ac:dyDescent="0.3">
      <c r="A69" s="343"/>
      <c r="B69" s="342"/>
      <c r="C69" s="342"/>
      <c r="D69" s="342"/>
      <c r="E69" s="342"/>
      <c r="F69" s="342"/>
      <c r="G69" s="342"/>
      <c r="H69" s="342"/>
      <c r="I69" s="342"/>
      <c r="J69" s="342"/>
      <c r="K69" s="342"/>
      <c r="L69" s="342"/>
      <c r="M69" s="342"/>
      <c r="N69" s="342"/>
      <c r="O69" s="342"/>
      <c r="P69" s="342"/>
      <c r="Q69" s="342"/>
      <c r="R69" s="342"/>
      <c r="S69" s="342"/>
      <c r="T69" s="342"/>
      <c r="U69" s="342"/>
      <c r="V69" s="342"/>
      <c r="W69" s="342"/>
      <c r="X69" s="342"/>
      <c r="Y69" s="342"/>
      <c r="Z69" s="342"/>
      <c r="AA69" s="342"/>
      <c r="AB69" s="342"/>
      <c r="AC69" s="342"/>
      <c r="AD69" s="342"/>
      <c r="AE69" s="342"/>
      <c r="AF69" s="342"/>
      <c r="AG69" s="342"/>
      <c r="AH69" s="342"/>
      <c r="AI69" s="342"/>
      <c r="AJ69" s="342"/>
      <c r="AK69" s="342"/>
      <c r="AL69" s="342"/>
      <c r="AM69" s="342"/>
      <c r="AN69" s="342"/>
      <c r="AO69" s="342"/>
      <c r="AP69" s="342"/>
      <c r="AQ69" s="342"/>
      <c r="AR69" s="342"/>
      <c r="AS69" s="342"/>
      <c r="AT69" s="342"/>
      <c r="AU69" s="342"/>
      <c r="AV69" s="342"/>
      <c r="AW69" s="342"/>
      <c r="AX69" s="342"/>
    </row>
    <row r="70" spans="1:50" ht="14.4" customHeight="1" x14ac:dyDescent="0.3">
      <c r="A70" s="343"/>
      <c r="B70" s="342"/>
      <c r="C70" s="342"/>
      <c r="D70" s="342"/>
      <c r="E70" s="342"/>
      <c r="F70" s="342"/>
      <c r="G70" s="342"/>
      <c r="H70" s="342"/>
      <c r="I70" s="342"/>
      <c r="J70" s="342"/>
      <c r="K70" s="342"/>
      <c r="L70" s="342"/>
      <c r="M70" s="342"/>
      <c r="N70" s="342"/>
      <c r="O70" s="342"/>
      <c r="P70" s="342"/>
      <c r="Q70" s="342"/>
      <c r="R70" s="342"/>
      <c r="S70" s="342"/>
      <c r="T70" s="342"/>
      <c r="U70" s="342"/>
      <c r="V70" s="342"/>
      <c r="W70" s="342"/>
      <c r="X70" s="342"/>
      <c r="Y70" s="342"/>
      <c r="Z70" s="342"/>
      <c r="AA70" s="342"/>
      <c r="AB70" s="342"/>
      <c r="AC70" s="342"/>
      <c r="AD70" s="342"/>
      <c r="AE70" s="342"/>
      <c r="AF70" s="342"/>
      <c r="AG70" s="342"/>
      <c r="AH70" s="342"/>
      <c r="AI70" s="342"/>
      <c r="AJ70" s="342"/>
      <c r="AK70" s="342"/>
      <c r="AL70" s="342"/>
      <c r="AM70" s="342"/>
      <c r="AN70" s="342"/>
      <c r="AO70" s="342"/>
      <c r="AP70" s="342"/>
      <c r="AQ70" s="342"/>
      <c r="AR70" s="342"/>
      <c r="AS70" s="342"/>
      <c r="AT70" s="342"/>
      <c r="AU70" s="342"/>
      <c r="AV70" s="342"/>
      <c r="AW70" s="342"/>
      <c r="AX70" s="342"/>
    </row>
    <row r="71" spans="1:50" ht="14.4" customHeight="1" x14ac:dyDescent="0.3">
      <c r="A71" s="343"/>
      <c r="B71" s="342"/>
      <c r="C71" s="342"/>
      <c r="D71" s="342"/>
      <c r="E71" s="342"/>
      <c r="F71" s="342"/>
      <c r="G71" s="342"/>
      <c r="H71" s="342"/>
      <c r="I71" s="342"/>
      <c r="J71" s="342"/>
      <c r="K71" s="342"/>
      <c r="L71" s="342"/>
      <c r="M71" s="342"/>
      <c r="N71" s="342"/>
      <c r="O71" s="342"/>
      <c r="P71" s="342"/>
      <c r="Q71" s="342"/>
      <c r="R71" s="342"/>
      <c r="S71" s="342"/>
      <c r="T71" s="342"/>
      <c r="U71" s="342"/>
      <c r="V71" s="342"/>
      <c r="W71" s="342"/>
      <c r="X71" s="342"/>
      <c r="Y71" s="342"/>
      <c r="Z71" s="342"/>
      <c r="AA71" s="342"/>
      <c r="AB71" s="342"/>
      <c r="AC71" s="342"/>
      <c r="AD71" s="342"/>
      <c r="AE71" s="342"/>
      <c r="AF71" s="342"/>
      <c r="AG71" s="342"/>
      <c r="AH71" s="342"/>
      <c r="AI71" s="342"/>
      <c r="AJ71" s="342"/>
      <c r="AK71" s="342"/>
      <c r="AL71" s="342"/>
      <c r="AM71" s="342"/>
      <c r="AN71" s="342"/>
      <c r="AO71" s="342"/>
      <c r="AP71" s="342"/>
      <c r="AQ71" s="342"/>
      <c r="AR71" s="342"/>
      <c r="AS71" s="342"/>
      <c r="AT71" s="342"/>
      <c r="AU71" s="342"/>
      <c r="AV71" s="342"/>
      <c r="AW71" s="342"/>
      <c r="AX71" s="342"/>
    </row>
    <row r="72" spans="1:50" ht="14.4" customHeight="1" x14ac:dyDescent="0.3">
      <c r="A72" s="343"/>
      <c r="B72" s="342"/>
      <c r="C72" s="342"/>
      <c r="D72" s="342"/>
      <c r="E72" s="342"/>
      <c r="F72" s="342"/>
      <c r="G72" s="342"/>
      <c r="H72" s="342"/>
      <c r="I72" s="342"/>
      <c r="J72" s="342"/>
      <c r="K72" s="342"/>
      <c r="L72" s="342"/>
      <c r="M72" s="342"/>
      <c r="N72" s="342"/>
      <c r="O72" s="342"/>
      <c r="P72" s="342"/>
      <c r="Q72" s="342"/>
      <c r="R72" s="342"/>
      <c r="S72" s="342"/>
      <c r="T72" s="342"/>
      <c r="U72" s="342"/>
      <c r="V72" s="342"/>
      <c r="W72" s="342"/>
      <c r="X72" s="342"/>
      <c r="Y72" s="342"/>
      <c r="Z72" s="342"/>
      <c r="AA72" s="342"/>
      <c r="AB72" s="342"/>
      <c r="AC72" s="342"/>
      <c r="AD72" s="342"/>
      <c r="AE72" s="342"/>
      <c r="AF72" s="342"/>
      <c r="AG72" s="342"/>
      <c r="AH72" s="342"/>
      <c r="AI72" s="342"/>
      <c r="AJ72" s="342"/>
      <c r="AK72" s="342"/>
      <c r="AL72" s="342"/>
      <c r="AM72" s="342"/>
      <c r="AN72" s="342"/>
      <c r="AO72" s="342"/>
      <c r="AP72" s="342"/>
      <c r="AQ72" s="342"/>
      <c r="AR72" s="342"/>
      <c r="AS72" s="342"/>
      <c r="AT72" s="342"/>
      <c r="AU72" s="342"/>
      <c r="AV72" s="342"/>
      <c r="AW72" s="342"/>
      <c r="AX72" s="342"/>
    </row>
    <row r="73" spans="1:50" ht="14.4" customHeight="1" x14ac:dyDescent="0.3">
      <c r="A73" s="343"/>
      <c r="B73" s="342"/>
      <c r="C73" s="342"/>
      <c r="D73" s="342"/>
      <c r="E73" s="342"/>
      <c r="F73" s="342"/>
      <c r="G73" s="342"/>
      <c r="H73" s="342"/>
      <c r="I73" s="342"/>
      <c r="J73" s="342"/>
      <c r="K73" s="342"/>
      <c r="L73" s="342"/>
      <c r="M73" s="342"/>
      <c r="N73" s="342"/>
      <c r="O73" s="342"/>
      <c r="P73" s="342"/>
      <c r="Q73" s="342"/>
      <c r="R73" s="342"/>
      <c r="S73" s="342"/>
      <c r="T73" s="342"/>
      <c r="U73" s="342"/>
      <c r="V73" s="342"/>
      <c r="W73" s="342"/>
      <c r="X73" s="342"/>
      <c r="Y73" s="342"/>
      <c r="Z73" s="342"/>
      <c r="AA73" s="342"/>
      <c r="AB73" s="342"/>
      <c r="AC73" s="342"/>
      <c r="AD73" s="342"/>
      <c r="AE73" s="342"/>
      <c r="AF73" s="342"/>
      <c r="AG73" s="342"/>
      <c r="AH73" s="342"/>
      <c r="AI73" s="342"/>
      <c r="AJ73" s="342"/>
      <c r="AK73" s="342"/>
      <c r="AL73" s="342"/>
      <c r="AM73" s="342"/>
      <c r="AN73" s="342"/>
      <c r="AO73" s="342"/>
      <c r="AP73" s="342"/>
      <c r="AQ73" s="342"/>
      <c r="AR73" s="342"/>
      <c r="AS73" s="342"/>
      <c r="AT73" s="342"/>
      <c r="AU73" s="342"/>
      <c r="AV73" s="342"/>
      <c r="AW73" s="342"/>
      <c r="AX73" s="342"/>
    </row>
    <row r="74" spans="1:50" ht="14.4" customHeight="1" x14ac:dyDescent="0.3">
      <c r="A74" s="343"/>
      <c r="B74" s="342"/>
      <c r="C74" s="342"/>
      <c r="D74" s="342"/>
      <c r="E74" s="342"/>
      <c r="F74" s="342"/>
      <c r="G74" s="342"/>
      <c r="H74" s="342"/>
      <c r="I74" s="342"/>
      <c r="J74" s="342"/>
      <c r="K74" s="342"/>
      <c r="L74" s="342"/>
      <c r="M74" s="342"/>
      <c r="N74" s="342"/>
      <c r="O74" s="342"/>
      <c r="P74" s="342"/>
      <c r="Q74" s="342"/>
      <c r="R74" s="342"/>
      <c r="S74" s="342"/>
      <c r="T74" s="342"/>
      <c r="U74" s="342"/>
      <c r="V74" s="342"/>
      <c r="W74" s="342"/>
      <c r="X74" s="342"/>
      <c r="Y74" s="342"/>
      <c r="Z74" s="342"/>
      <c r="AA74" s="342"/>
      <c r="AB74" s="342"/>
      <c r="AC74" s="342"/>
      <c r="AD74" s="342"/>
      <c r="AE74" s="342"/>
      <c r="AF74" s="342"/>
      <c r="AG74" s="342"/>
      <c r="AH74" s="342"/>
      <c r="AI74" s="342"/>
      <c r="AJ74" s="342"/>
      <c r="AK74" s="342"/>
      <c r="AL74" s="342"/>
      <c r="AM74" s="342"/>
      <c r="AN74" s="342"/>
      <c r="AO74" s="342"/>
      <c r="AP74" s="342"/>
      <c r="AQ74" s="342"/>
      <c r="AR74" s="342"/>
      <c r="AS74" s="342"/>
      <c r="AT74" s="342"/>
      <c r="AU74" s="342"/>
      <c r="AV74" s="342"/>
      <c r="AW74" s="342"/>
      <c r="AX74" s="342"/>
    </row>
    <row r="75" spans="1:50" ht="14.4" customHeight="1" x14ac:dyDescent="0.3">
      <c r="A75" s="343"/>
      <c r="B75" s="342"/>
      <c r="C75" s="342"/>
      <c r="D75" s="342"/>
      <c r="E75" s="342"/>
      <c r="F75" s="342"/>
      <c r="G75" s="342"/>
      <c r="H75" s="342"/>
      <c r="I75" s="342"/>
      <c r="J75" s="342"/>
      <c r="K75" s="342"/>
      <c r="L75" s="342"/>
      <c r="M75" s="342"/>
      <c r="N75" s="342"/>
      <c r="O75" s="342"/>
      <c r="P75" s="342"/>
      <c r="Q75" s="342"/>
      <c r="R75" s="342"/>
      <c r="S75" s="342"/>
      <c r="T75" s="342"/>
      <c r="U75" s="342"/>
      <c r="V75" s="342"/>
      <c r="W75" s="342"/>
      <c r="X75" s="342"/>
      <c r="Y75" s="342"/>
      <c r="Z75" s="342"/>
      <c r="AA75" s="342"/>
      <c r="AB75" s="342"/>
      <c r="AC75" s="342"/>
      <c r="AD75" s="342"/>
      <c r="AE75" s="342"/>
      <c r="AF75" s="342"/>
      <c r="AG75" s="342"/>
      <c r="AH75" s="342"/>
      <c r="AI75" s="342"/>
      <c r="AJ75" s="342"/>
      <c r="AK75" s="342"/>
      <c r="AL75" s="342"/>
      <c r="AM75" s="342"/>
      <c r="AN75" s="342"/>
      <c r="AO75" s="342"/>
      <c r="AP75" s="342"/>
      <c r="AQ75" s="342"/>
      <c r="AR75" s="342"/>
      <c r="AS75" s="342"/>
      <c r="AT75" s="342"/>
      <c r="AU75" s="342"/>
      <c r="AV75" s="342"/>
      <c r="AW75" s="342"/>
      <c r="AX75" s="342"/>
    </row>
    <row r="76" spans="1:50" ht="14.4" customHeight="1" x14ac:dyDescent="0.3">
      <c r="A76" s="343"/>
      <c r="B76" s="342"/>
      <c r="C76" s="342"/>
      <c r="D76" s="342"/>
      <c r="E76" s="342"/>
      <c r="F76" s="342"/>
      <c r="G76" s="342"/>
      <c r="H76" s="342"/>
      <c r="I76" s="342"/>
      <c r="J76" s="342"/>
      <c r="K76" s="342"/>
      <c r="L76" s="342"/>
      <c r="M76" s="342"/>
      <c r="N76" s="342"/>
      <c r="O76" s="342"/>
      <c r="P76" s="342"/>
      <c r="Q76" s="342"/>
      <c r="R76" s="342"/>
      <c r="S76" s="342"/>
      <c r="T76" s="342"/>
      <c r="U76" s="342"/>
      <c r="V76" s="342"/>
      <c r="W76" s="342"/>
      <c r="X76" s="342"/>
      <c r="Y76" s="342"/>
      <c r="Z76" s="342"/>
      <c r="AA76" s="342"/>
      <c r="AB76" s="342"/>
      <c r="AC76" s="342"/>
      <c r="AD76" s="342"/>
      <c r="AE76" s="342"/>
      <c r="AF76" s="342"/>
      <c r="AG76" s="342"/>
      <c r="AH76" s="342"/>
      <c r="AI76" s="342"/>
      <c r="AJ76" s="342"/>
      <c r="AK76" s="342"/>
      <c r="AL76" s="342"/>
      <c r="AM76" s="342"/>
      <c r="AN76" s="342"/>
      <c r="AO76" s="342"/>
      <c r="AP76" s="342"/>
      <c r="AQ76" s="342"/>
      <c r="AR76" s="342"/>
      <c r="AS76" s="342"/>
      <c r="AT76" s="342"/>
      <c r="AU76" s="342"/>
      <c r="AV76" s="342"/>
      <c r="AW76" s="342"/>
      <c r="AX76" s="342"/>
    </row>
    <row r="77" spans="1:50" ht="14.4" customHeight="1" x14ac:dyDescent="0.3">
      <c r="A77" s="343"/>
      <c r="B77" s="342"/>
      <c r="C77" s="342"/>
      <c r="D77" s="342"/>
      <c r="E77" s="342"/>
      <c r="F77" s="342"/>
      <c r="G77" s="342"/>
      <c r="H77" s="342"/>
      <c r="I77" s="342"/>
      <c r="J77" s="342"/>
      <c r="K77" s="342"/>
      <c r="L77" s="342"/>
      <c r="M77" s="342"/>
      <c r="N77" s="342"/>
      <c r="O77" s="342"/>
      <c r="P77" s="342"/>
      <c r="Q77" s="342"/>
      <c r="R77" s="342"/>
      <c r="S77" s="342"/>
      <c r="T77" s="342"/>
      <c r="U77" s="342"/>
      <c r="V77" s="342"/>
      <c r="W77" s="342"/>
      <c r="X77" s="342"/>
      <c r="Y77" s="342"/>
      <c r="Z77" s="342"/>
      <c r="AA77" s="342"/>
      <c r="AB77" s="342"/>
      <c r="AC77" s="342"/>
      <c r="AD77" s="342"/>
      <c r="AE77" s="342"/>
      <c r="AF77" s="342"/>
      <c r="AG77" s="342"/>
      <c r="AH77" s="342"/>
      <c r="AI77" s="342"/>
      <c r="AJ77" s="342"/>
      <c r="AK77" s="342"/>
      <c r="AL77" s="342"/>
      <c r="AM77" s="342"/>
      <c r="AN77" s="342"/>
      <c r="AO77" s="342"/>
      <c r="AP77" s="342"/>
      <c r="AQ77" s="342"/>
      <c r="AR77" s="342"/>
      <c r="AS77" s="342"/>
      <c r="AT77" s="342"/>
      <c r="AU77" s="342"/>
      <c r="AV77" s="342"/>
      <c r="AW77" s="342"/>
      <c r="AX77" s="342"/>
    </row>
    <row r="78" spans="1:50" ht="14.4" customHeight="1" x14ac:dyDescent="0.3">
      <c r="A78" s="343"/>
      <c r="B78" s="342"/>
      <c r="C78" s="342"/>
      <c r="D78" s="342"/>
      <c r="E78" s="342"/>
      <c r="F78" s="342"/>
      <c r="G78" s="342"/>
      <c r="H78" s="342"/>
      <c r="I78" s="342"/>
      <c r="J78" s="342"/>
      <c r="K78" s="342"/>
      <c r="L78" s="342"/>
      <c r="M78" s="342"/>
      <c r="N78" s="342"/>
      <c r="O78" s="342"/>
      <c r="P78" s="342"/>
      <c r="Q78" s="342"/>
      <c r="R78" s="342"/>
      <c r="S78" s="342"/>
      <c r="T78" s="342"/>
      <c r="U78" s="342"/>
      <c r="V78" s="342"/>
      <c r="W78" s="342"/>
      <c r="X78" s="342"/>
      <c r="Y78" s="342"/>
      <c r="Z78" s="342"/>
      <c r="AA78" s="342"/>
      <c r="AB78" s="342"/>
      <c r="AC78" s="342"/>
      <c r="AD78" s="342"/>
      <c r="AE78" s="342"/>
      <c r="AF78" s="342"/>
      <c r="AG78" s="342"/>
      <c r="AH78" s="342"/>
      <c r="AI78" s="342"/>
      <c r="AJ78" s="342"/>
      <c r="AK78" s="342"/>
      <c r="AL78" s="342"/>
      <c r="AM78" s="342"/>
      <c r="AN78" s="342"/>
      <c r="AO78" s="342"/>
      <c r="AP78" s="342"/>
      <c r="AQ78" s="342"/>
      <c r="AR78" s="342"/>
      <c r="AS78" s="342"/>
      <c r="AT78" s="342"/>
      <c r="AU78" s="342"/>
      <c r="AV78" s="342"/>
      <c r="AW78" s="342"/>
      <c r="AX78" s="342"/>
    </row>
    <row r="79" spans="1:50" ht="14.4" customHeight="1" x14ac:dyDescent="0.3">
      <c r="A79" s="343"/>
      <c r="B79" s="342"/>
      <c r="C79" s="342"/>
      <c r="D79" s="342"/>
      <c r="E79" s="342"/>
      <c r="F79" s="342"/>
      <c r="G79" s="342"/>
      <c r="H79" s="342"/>
      <c r="I79" s="342"/>
      <c r="J79" s="342"/>
      <c r="K79" s="342"/>
      <c r="L79" s="342"/>
      <c r="M79" s="342"/>
      <c r="N79" s="342"/>
      <c r="O79" s="342"/>
      <c r="P79" s="342"/>
      <c r="Q79" s="342"/>
      <c r="R79" s="342"/>
      <c r="S79" s="342"/>
      <c r="T79" s="342"/>
      <c r="U79" s="342"/>
      <c r="V79" s="342"/>
      <c r="W79" s="342"/>
      <c r="X79" s="342"/>
      <c r="Y79" s="342"/>
      <c r="Z79" s="342"/>
      <c r="AA79" s="342"/>
      <c r="AB79" s="342"/>
      <c r="AC79" s="342"/>
      <c r="AD79" s="342"/>
      <c r="AE79" s="342"/>
      <c r="AF79" s="342"/>
      <c r="AG79" s="342"/>
      <c r="AH79" s="342"/>
      <c r="AI79" s="342"/>
      <c r="AJ79" s="342"/>
      <c r="AK79" s="342"/>
      <c r="AL79" s="342"/>
      <c r="AM79" s="342"/>
      <c r="AN79" s="342"/>
      <c r="AO79" s="342"/>
      <c r="AP79" s="342"/>
      <c r="AQ79" s="342"/>
      <c r="AR79" s="342"/>
      <c r="AS79" s="342"/>
      <c r="AT79" s="342"/>
      <c r="AU79" s="342"/>
      <c r="AV79" s="342"/>
      <c r="AW79" s="342"/>
      <c r="AX79" s="342"/>
    </row>
    <row r="80" spans="1:50" ht="14.4" customHeight="1" x14ac:dyDescent="0.3">
      <c r="A80" s="343"/>
      <c r="B80" s="342"/>
      <c r="C80" s="342"/>
      <c r="D80" s="342"/>
      <c r="E80" s="342"/>
      <c r="F80" s="342"/>
      <c r="G80" s="342"/>
      <c r="H80" s="342"/>
      <c r="I80" s="342"/>
      <c r="J80" s="342"/>
      <c r="K80" s="342"/>
      <c r="L80" s="342"/>
      <c r="M80" s="342"/>
      <c r="N80" s="342"/>
      <c r="O80" s="342"/>
      <c r="P80" s="342"/>
      <c r="Q80" s="342"/>
      <c r="R80" s="342"/>
      <c r="S80" s="342"/>
      <c r="T80" s="342"/>
      <c r="U80" s="342"/>
      <c r="V80" s="342"/>
      <c r="W80" s="342"/>
      <c r="X80" s="342"/>
      <c r="Y80" s="342"/>
      <c r="Z80" s="342"/>
      <c r="AA80" s="342"/>
      <c r="AB80" s="342"/>
      <c r="AC80" s="342"/>
      <c r="AD80" s="342"/>
      <c r="AE80" s="342"/>
      <c r="AF80" s="342"/>
      <c r="AG80" s="342"/>
      <c r="AH80" s="342"/>
      <c r="AI80" s="342"/>
      <c r="AJ80" s="342"/>
      <c r="AK80" s="342"/>
      <c r="AL80" s="342"/>
      <c r="AM80" s="342"/>
      <c r="AN80" s="342"/>
      <c r="AO80" s="342"/>
      <c r="AP80" s="342"/>
      <c r="AQ80" s="342"/>
      <c r="AR80" s="342"/>
      <c r="AS80" s="342"/>
      <c r="AT80" s="342"/>
      <c r="AU80" s="342"/>
      <c r="AV80" s="342"/>
      <c r="AW80" s="342"/>
      <c r="AX80" s="342"/>
    </row>
    <row r="81" spans="1:50" ht="14.4" customHeight="1" x14ac:dyDescent="0.3">
      <c r="A81" s="343"/>
      <c r="B81" s="342"/>
      <c r="C81" s="342"/>
      <c r="D81" s="342"/>
      <c r="E81" s="342"/>
      <c r="F81" s="342"/>
      <c r="G81" s="342"/>
      <c r="H81" s="342"/>
      <c r="I81" s="342"/>
      <c r="J81" s="342"/>
      <c r="K81" s="342"/>
      <c r="L81" s="342"/>
      <c r="M81" s="342"/>
      <c r="N81" s="342"/>
      <c r="O81" s="342"/>
      <c r="P81" s="342"/>
      <c r="Q81" s="342"/>
      <c r="R81" s="342"/>
      <c r="S81" s="342"/>
      <c r="T81" s="342"/>
      <c r="U81" s="342"/>
      <c r="V81" s="342"/>
      <c r="W81" s="342"/>
      <c r="X81" s="342"/>
      <c r="Y81" s="342"/>
      <c r="Z81" s="342"/>
      <c r="AA81" s="342"/>
      <c r="AB81" s="342"/>
      <c r="AC81" s="342"/>
      <c r="AD81" s="342"/>
      <c r="AE81" s="342"/>
      <c r="AF81" s="342"/>
      <c r="AG81" s="342"/>
      <c r="AH81" s="342"/>
      <c r="AI81" s="342"/>
      <c r="AJ81" s="342"/>
      <c r="AK81" s="342"/>
      <c r="AL81" s="342"/>
      <c r="AM81" s="342"/>
      <c r="AN81" s="342"/>
      <c r="AO81" s="342"/>
      <c r="AP81" s="342"/>
      <c r="AQ81" s="342"/>
      <c r="AR81" s="342"/>
      <c r="AS81" s="342"/>
      <c r="AT81" s="342"/>
      <c r="AU81" s="342"/>
      <c r="AV81" s="342"/>
      <c r="AW81" s="342"/>
      <c r="AX81" s="342"/>
    </row>
    <row r="82" spans="1:50" ht="14.4" customHeight="1" x14ac:dyDescent="0.3">
      <c r="A82" s="343"/>
      <c r="B82" s="342"/>
      <c r="C82" s="342"/>
      <c r="D82" s="342"/>
      <c r="E82" s="342"/>
      <c r="F82" s="342"/>
      <c r="G82" s="342"/>
      <c r="H82" s="342"/>
      <c r="I82" s="342"/>
      <c r="J82" s="342"/>
      <c r="K82" s="342"/>
      <c r="L82" s="342"/>
      <c r="M82" s="342"/>
      <c r="N82" s="342"/>
      <c r="O82" s="342"/>
      <c r="P82" s="342"/>
      <c r="Q82" s="342"/>
      <c r="R82" s="342"/>
      <c r="S82" s="342"/>
      <c r="T82" s="342"/>
      <c r="U82" s="342"/>
      <c r="V82" s="342"/>
      <c r="W82" s="342"/>
      <c r="X82" s="342"/>
      <c r="Y82" s="342"/>
      <c r="Z82" s="342"/>
      <c r="AA82" s="342"/>
      <c r="AB82" s="342"/>
      <c r="AC82" s="342"/>
      <c r="AD82" s="342"/>
      <c r="AE82" s="342"/>
      <c r="AF82" s="342"/>
      <c r="AG82" s="342"/>
      <c r="AH82" s="342"/>
      <c r="AI82" s="342"/>
      <c r="AJ82" s="342"/>
      <c r="AK82" s="342"/>
      <c r="AL82" s="342"/>
      <c r="AM82" s="342"/>
      <c r="AN82" s="342"/>
      <c r="AO82" s="342"/>
      <c r="AP82" s="342"/>
      <c r="AQ82" s="342"/>
      <c r="AR82" s="342"/>
      <c r="AS82" s="342"/>
      <c r="AT82" s="342"/>
      <c r="AU82" s="342"/>
      <c r="AV82" s="342"/>
      <c r="AW82" s="342"/>
      <c r="AX82" s="342"/>
    </row>
    <row r="83" spans="1:50" ht="14.4" customHeight="1" x14ac:dyDescent="0.3">
      <c r="A83" s="343"/>
      <c r="B83" s="342"/>
      <c r="C83" s="342"/>
      <c r="D83" s="342"/>
      <c r="E83" s="342"/>
      <c r="F83" s="342"/>
      <c r="G83" s="342"/>
      <c r="H83" s="342"/>
      <c r="I83" s="342"/>
      <c r="J83" s="342"/>
      <c r="K83" s="342"/>
      <c r="L83" s="342"/>
      <c r="M83" s="342"/>
      <c r="N83" s="342"/>
      <c r="O83" s="342"/>
      <c r="P83" s="342"/>
      <c r="Q83" s="342"/>
      <c r="R83" s="342"/>
      <c r="S83" s="342"/>
      <c r="T83" s="342"/>
      <c r="U83" s="342"/>
      <c r="V83" s="342"/>
      <c r="W83" s="342"/>
      <c r="X83" s="342"/>
      <c r="Y83" s="342"/>
      <c r="Z83" s="342"/>
      <c r="AA83" s="342"/>
      <c r="AB83" s="342"/>
      <c r="AC83" s="342"/>
      <c r="AD83" s="342"/>
      <c r="AE83" s="342"/>
      <c r="AF83" s="342"/>
      <c r="AG83" s="342"/>
      <c r="AH83" s="342"/>
      <c r="AI83" s="342"/>
      <c r="AJ83" s="342"/>
      <c r="AK83" s="342"/>
      <c r="AL83" s="342"/>
      <c r="AM83" s="342"/>
      <c r="AN83" s="342"/>
      <c r="AO83" s="342"/>
      <c r="AP83" s="342"/>
      <c r="AQ83" s="342"/>
      <c r="AR83" s="342"/>
      <c r="AS83" s="342"/>
      <c r="AT83" s="342"/>
      <c r="AU83" s="342"/>
      <c r="AV83" s="342"/>
      <c r="AW83" s="342"/>
      <c r="AX83" s="342"/>
    </row>
    <row r="84" spans="1:50" ht="14.4" customHeight="1" x14ac:dyDescent="0.3">
      <c r="A84" s="343"/>
      <c r="B84" s="342"/>
      <c r="C84" s="342"/>
      <c r="D84" s="342"/>
      <c r="E84" s="342"/>
      <c r="F84" s="342"/>
      <c r="G84" s="342"/>
      <c r="H84" s="342"/>
      <c r="I84" s="342"/>
      <c r="J84" s="342"/>
      <c r="K84" s="342"/>
      <c r="L84" s="342"/>
      <c r="M84" s="342"/>
      <c r="N84" s="342"/>
      <c r="O84" s="342"/>
      <c r="P84" s="342"/>
      <c r="Q84" s="342"/>
      <c r="R84" s="342"/>
      <c r="S84" s="342"/>
      <c r="T84" s="342"/>
      <c r="U84" s="342"/>
      <c r="V84" s="342"/>
      <c r="W84" s="342"/>
      <c r="X84" s="342"/>
      <c r="Y84" s="342"/>
      <c r="Z84" s="342"/>
      <c r="AA84" s="342"/>
      <c r="AB84" s="342"/>
      <c r="AC84" s="342"/>
      <c r="AD84" s="342"/>
      <c r="AE84" s="342"/>
      <c r="AF84" s="342"/>
      <c r="AG84" s="342"/>
      <c r="AH84" s="342"/>
      <c r="AI84" s="342"/>
      <c r="AJ84" s="342"/>
      <c r="AK84" s="342"/>
      <c r="AL84" s="342"/>
      <c r="AM84" s="342"/>
      <c r="AN84" s="342"/>
      <c r="AO84" s="342"/>
      <c r="AP84" s="342"/>
      <c r="AQ84" s="342"/>
      <c r="AR84" s="342"/>
      <c r="AS84" s="342"/>
      <c r="AT84" s="342"/>
      <c r="AU84" s="342"/>
      <c r="AV84" s="342"/>
      <c r="AW84" s="342"/>
      <c r="AX84" s="342"/>
    </row>
    <row r="85" spans="1:50" ht="14.4" customHeight="1" x14ac:dyDescent="0.3">
      <c r="A85" s="343"/>
      <c r="B85" s="342"/>
      <c r="C85" s="342"/>
      <c r="D85" s="342"/>
      <c r="E85" s="342"/>
      <c r="F85" s="342"/>
      <c r="G85" s="342"/>
      <c r="H85" s="342"/>
      <c r="I85" s="342"/>
      <c r="J85" s="342"/>
      <c r="K85" s="342"/>
      <c r="L85" s="342"/>
      <c r="M85" s="342"/>
      <c r="N85" s="342"/>
      <c r="O85" s="342"/>
      <c r="P85" s="342"/>
      <c r="Q85" s="342"/>
      <c r="R85" s="342"/>
      <c r="S85" s="342"/>
      <c r="T85" s="342"/>
      <c r="U85" s="342"/>
      <c r="V85" s="342"/>
      <c r="W85" s="342"/>
      <c r="X85" s="342"/>
      <c r="Y85" s="342"/>
      <c r="Z85" s="342"/>
      <c r="AA85" s="342"/>
      <c r="AB85" s="342"/>
      <c r="AC85" s="342"/>
      <c r="AD85" s="342"/>
      <c r="AE85" s="342"/>
      <c r="AF85" s="342"/>
      <c r="AG85" s="342"/>
      <c r="AH85" s="342"/>
      <c r="AI85" s="342"/>
      <c r="AJ85" s="342"/>
      <c r="AK85" s="342"/>
      <c r="AL85" s="342"/>
      <c r="AM85" s="342"/>
      <c r="AN85" s="342"/>
      <c r="AO85" s="342"/>
      <c r="AP85" s="342"/>
      <c r="AQ85" s="342"/>
      <c r="AR85" s="342"/>
      <c r="AS85" s="342"/>
      <c r="AT85" s="342"/>
      <c r="AU85" s="342"/>
      <c r="AV85" s="342"/>
      <c r="AW85" s="342"/>
      <c r="AX85" s="342"/>
    </row>
    <row r="86" spans="1:50" ht="14.4" customHeight="1" x14ac:dyDescent="0.3">
      <c r="A86" s="343"/>
      <c r="B86" s="342"/>
      <c r="C86" s="342"/>
      <c r="D86" s="342"/>
      <c r="E86" s="342"/>
      <c r="F86" s="342"/>
      <c r="G86" s="342"/>
      <c r="H86" s="342"/>
      <c r="I86" s="342"/>
      <c r="J86" s="342"/>
      <c r="K86" s="342"/>
      <c r="L86" s="342"/>
      <c r="M86" s="342"/>
      <c r="N86" s="342"/>
      <c r="O86" s="342"/>
      <c r="P86" s="342"/>
      <c r="Q86" s="342"/>
      <c r="R86" s="342"/>
      <c r="S86" s="342"/>
      <c r="T86" s="342"/>
      <c r="U86" s="342"/>
      <c r="V86" s="342"/>
      <c r="W86" s="342"/>
      <c r="X86" s="342"/>
      <c r="Y86" s="342"/>
      <c r="Z86" s="342"/>
      <c r="AA86" s="342"/>
      <c r="AB86" s="342"/>
      <c r="AC86" s="342"/>
      <c r="AD86" s="342"/>
      <c r="AE86" s="342"/>
      <c r="AF86" s="342"/>
      <c r="AG86" s="342"/>
      <c r="AH86" s="342"/>
      <c r="AI86" s="342"/>
      <c r="AJ86" s="342"/>
      <c r="AK86" s="342"/>
      <c r="AL86" s="342"/>
      <c r="AM86" s="342"/>
      <c r="AN86" s="342"/>
      <c r="AO86" s="342"/>
      <c r="AP86" s="342"/>
      <c r="AQ86" s="342"/>
      <c r="AR86" s="342"/>
      <c r="AS86" s="342"/>
      <c r="AT86" s="342"/>
      <c r="AU86" s="342"/>
      <c r="AV86" s="342"/>
      <c r="AW86" s="342"/>
      <c r="AX86" s="342"/>
    </row>
    <row r="87" spans="1:50" ht="14.4" customHeight="1" x14ac:dyDescent="0.3">
      <c r="A87" s="343"/>
      <c r="B87" s="342"/>
      <c r="C87" s="342"/>
      <c r="D87" s="342"/>
      <c r="E87" s="342"/>
      <c r="F87" s="342"/>
      <c r="G87" s="342"/>
      <c r="H87" s="342"/>
      <c r="I87" s="342"/>
      <c r="J87" s="342"/>
      <c r="K87" s="342"/>
      <c r="L87" s="342"/>
      <c r="M87" s="342"/>
      <c r="N87" s="342"/>
      <c r="O87" s="342"/>
      <c r="P87" s="342"/>
      <c r="Q87" s="342"/>
      <c r="R87" s="342"/>
      <c r="S87" s="342"/>
      <c r="T87" s="342"/>
      <c r="U87" s="342"/>
      <c r="V87" s="342"/>
      <c r="W87" s="342"/>
      <c r="X87" s="342"/>
      <c r="Y87" s="342"/>
      <c r="Z87" s="342"/>
      <c r="AA87" s="342"/>
      <c r="AB87" s="342"/>
      <c r="AC87" s="342"/>
      <c r="AD87" s="342"/>
      <c r="AE87" s="342"/>
      <c r="AF87" s="342"/>
      <c r="AG87" s="342"/>
      <c r="AH87" s="342"/>
      <c r="AI87" s="342"/>
      <c r="AJ87" s="342"/>
      <c r="AK87" s="342"/>
      <c r="AL87" s="342"/>
      <c r="AM87" s="342"/>
      <c r="AN87" s="342"/>
      <c r="AO87" s="342"/>
      <c r="AP87" s="342"/>
      <c r="AQ87" s="342"/>
      <c r="AR87" s="342"/>
      <c r="AS87" s="342"/>
      <c r="AT87" s="342"/>
      <c r="AU87" s="342"/>
      <c r="AV87" s="342"/>
      <c r="AW87" s="342"/>
      <c r="AX87" s="342"/>
    </row>
    <row r="88" spans="1:50" ht="14.4" customHeight="1" x14ac:dyDescent="0.3">
      <c r="A88" s="343"/>
      <c r="B88" s="342"/>
      <c r="C88" s="342"/>
      <c r="D88" s="342"/>
      <c r="E88" s="342"/>
      <c r="F88" s="342"/>
      <c r="G88" s="342"/>
      <c r="H88" s="342"/>
      <c r="I88" s="342"/>
      <c r="J88" s="342"/>
      <c r="K88" s="342"/>
      <c r="L88" s="342"/>
      <c r="M88" s="342"/>
      <c r="N88" s="342"/>
      <c r="O88" s="342"/>
      <c r="P88" s="342"/>
      <c r="Q88" s="342"/>
      <c r="R88" s="342"/>
      <c r="S88" s="342"/>
      <c r="T88" s="342"/>
      <c r="U88" s="342"/>
      <c r="V88" s="342"/>
      <c r="W88" s="342"/>
      <c r="X88" s="342"/>
      <c r="Y88" s="342"/>
      <c r="Z88" s="342"/>
      <c r="AA88" s="342"/>
      <c r="AB88" s="342"/>
      <c r="AC88" s="342"/>
      <c r="AD88" s="342"/>
      <c r="AE88" s="342"/>
      <c r="AF88" s="342"/>
      <c r="AG88" s="342"/>
      <c r="AH88" s="342"/>
      <c r="AI88" s="342"/>
      <c r="AJ88" s="342"/>
      <c r="AK88" s="342"/>
      <c r="AL88" s="342"/>
      <c r="AM88" s="342"/>
      <c r="AN88" s="342"/>
      <c r="AO88" s="342"/>
      <c r="AP88" s="342"/>
      <c r="AQ88" s="342"/>
      <c r="AR88" s="342"/>
      <c r="AS88" s="342"/>
      <c r="AT88" s="342"/>
      <c r="AU88" s="342"/>
      <c r="AV88" s="342"/>
      <c r="AW88" s="342"/>
      <c r="AX88" s="342"/>
    </row>
    <row r="89" spans="1:50" ht="14.4" customHeight="1" x14ac:dyDescent="0.3">
      <c r="A89" s="343"/>
      <c r="B89" s="342"/>
      <c r="C89" s="342"/>
      <c r="D89" s="342"/>
      <c r="E89" s="342"/>
      <c r="F89" s="342"/>
      <c r="G89" s="342"/>
      <c r="H89" s="342"/>
      <c r="I89" s="342"/>
      <c r="J89" s="342"/>
      <c r="K89" s="342"/>
      <c r="L89" s="342"/>
      <c r="M89" s="342"/>
      <c r="N89" s="342"/>
      <c r="O89" s="342"/>
      <c r="P89" s="342"/>
      <c r="Q89" s="342"/>
      <c r="R89" s="342"/>
      <c r="S89" s="342"/>
      <c r="T89" s="342"/>
      <c r="U89" s="342"/>
      <c r="V89" s="342"/>
      <c r="W89" s="342"/>
      <c r="X89" s="342"/>
      <c r="Y89" s="342"/>
      <c r="Z89" s="342"/>
      <c r="AA89" s="342"/>
      <c r="AB89" s="342"/>
      <c r="AC89" s="342"/>
      <c r="AD89" s="342"/>
      <c r="AE89" s="342"/>
      <c r="AF89" s="342"/>
      <c r="AG89" s="342"/>
      <c r="AH89" s="342"/>
      <c r="AI89" s="342"/>
      <c r="AJ89" s="342"/>
      <c r="AK89" s="342"/>
      <c r="AL89" s="342"/>
      <c r="AM89" s="342"/>
      <c r="AN89" s="342"/>
      <c r="AO89" s="342"/>
      <c r="AP89" s="342"/>
      <c r="AQ89" s="342"/>
      <c r="AR89" s="342"/>
      <c r="AS89" s="342"/>
      <c r="AT89" s="342"/>
      <c r="AU89" s="342"/>
      <c r="AV89" s="342"/>
      <c r="AW89" s="342"/>
      <c r="AX89" s="342"/>
    </row>
    <row r="90" spans="1:50" ht="14.4" customHeight="1" x14ac:dyDescent="0.3">
      <c r="A90" s="343"/>
      <c r="B90" s="342"/>
      <c r="C90" s="342"/>
      <c r="D90" s="342"/>
      <c r="E90" s="342"/>
      <c r="F90" s="342"/>
      <c r="G90" s="342"/>
      <c r="H90" s="342"/>
      <c r="I90" s="342"/>
      <c r="J90" s="342"/>
      <c r="K90" s="342"/>
      <c r="L90" s="342"/>
      <c r="M90" s="342"/>
      <c r="N90" s="342"/>
      <c r="O90" s="342"/>
      <c r="P90" s="342"/>
      <c r="Q90" s="342"/>
      <c r="R90" s="342"/>
      <c r="S90" s="342"/>
      <c r="T90" s="342"/>
      <c r="U90" s="342"/>
      <c r="V90" s="342"/>
      <c r="W90" s="342"/>
      <c r="X90" s="342"/>
      <c r="Y90" s="342"/>
      <c r="Z90" s="342"/>
      <c r="AA90" s="342"/>
      <c r="AB90" s="342"/>
      <c r="AC90" s="342"/>
      <c r="AD90" s="342"/>
      <c r="AE90" s="342"/>
      <c r="AF90" s="342"/>
      <c r="AG90" s="342"/>
      <c r="AH90" s="342"/>
      <c r="AI90" s="342"/>
      <c r="AJ90" s="342"/>
      <c r="AK90" s="342"/>
      <c r="AL90" s="342"/>
      <c r="AM90" s="342"/>
      <c r="AN90" s="342"/>
      <c r="AO90" s="342"/>
      <c r="AP90" s="342"/>
      <c r="AQ90" s="342"/>
      <c r="AR90" s="342"/>
      <c r="AS90" s="342"/>
      <c r="AT90" s="342"/>
      <c r="AU90" s="342"/>
      <c r="AV90" s="342"/>
      <c r="AW90" s="342"/>
      <c r="AX90" s="342"/>
    </row>
    <row r="91" spans="1:50" ht="14.4" customHeight="1" x14ac:dyDescent="0.3">
      <c r="A91" s="343"/>
      <c r="B91" s="342"/>
      <c r="C91" s="342"/>
      <c r="D91" s="342"/>
      <c r="E91" s="342"/>
      <c r="F91" s="342"/>
      <c r="G91" s="342"/>
      <c r="H91" s="342"/>
      <c r="I91" s="342"/>
      <c r="J91" s="342"/>
      <c r="K91" s="342"/>
      <c r="L91" s="342"/>
      <c r="M91" s="342"/>
      <c r="N91" s="342"/>
      <c r="O91" s="342"/>
      <c r="P91" s="342"/>
      <c r="Q91" s="342"/>
      <c r="R91" s="342"/>
      <c r="S91" s="342"/>
      <c r="T91" s="342"/>
      <c r="U91" s="342"/>
      <c r="V91" s="342"/>
      <c r="W91" s="342"/>
      <c r="X91" s="342"/>
      <c r="Y91" s="342"/>
      <c r="Z91" s="342"/>
      <c r="AA91" s="342"/>
      <c r="AB91" s="342"/>
      <c r="AC91" s="342"/>
      <c r="AD91" s="342"/>
      <c r="AE91" s="342"/>
      <c r="AF91" s="342"/>
      <c r="AG91" s="342"/>
      <c r="AH91" s="342"/>
      <c r="AI91" s="342"/>
      <c r="AJ91" s="342"/>
      <c r="AK91" s="342"/>
      <c r="AL91" s="342"/>
      <c r="AM91" s="342"/>
      <c r="AN91" s="342"/>
      <c r="AO91" s="342"/>
      <c r="AP91" s="342"/>
      <c r="AQ91" s="342"/>
      <c r="AR91" s="342"/>
      <c r="AS91" s="342"/>
      <c r="AT91" s="342"/>
      <c r="AU91" s="342"/>
      <c r="AV91" s="342"/>
      <c r="AW91" s="342"/>
      <c r="AX91" s="342"/>
    </row>
    <row r="92" spans="1:50" ht="14.4" customHeight="1" x14ac:dyDescent="0.3">
      <c r="A92" s="343"/>
      <c r="B92" s="342"/>
      <c r="C92" s="342"/>
      <c r="D92" s="342"/>
      <c r="E92" s="342"/>
      <c r="F92" s="342"/>
      <c r="G92" s="342"/>
      <c r="H92" s="342"/>
      <c r="I92" s="342"/>
      <c r="J92" s="342"/>
      <c r="K92" s="342"/>
      <c r="L92" s="342"/>
      <c r="M92" s="342"/>
      <c r="N92" s="342"/>
      <c r="O92" s="342"/>
      <c r="P92" s="342"/>
      <c r="Q92" s="342"/>
      <c r="R92" s="342"/>
      <c r="S92" s="342"/>
      <c r="T92" s="342"/>
      <c r="U92" s="342"/>
      <c r="V92" s="342"/>
      <c r="W92" s="342"/>
      <c r="X92" s="342"/>
      <c r="Y92" s="342"/>
      <c r="Z92" s="342"/>
      <c r="AA92" s="342"/>
      <c r="AB92" s="342"/>
      <c r="AC92" s="342"/>
      <c r="AD92" s="342"/>
      <c r="AE92" s="342"/>
      <c r="AF92" s="342"/>
      <c r="AG92" s="342"/>
      <c r="AH92" s="342"/>
      <c r="AI92" s="342"/>
      <c r="AJ92" s="342"/>
      <c r="AK92" s="342"/>
      <c r="AL92" s="342"/>
      <c r="AM92" s="342"/>
      <c r="AN92" s="342"/>
      <c r="AO92" s="342"/>
      <c r="AP92" s="342"/>
      <c r="AQ92" s="342"/>
      <c r="AR92" s="342"/>
      <c r="AS92" s="342"/>
      <c r="AT92" s="342"/>
      <c r="AU92" s="342"/>
      <c r="AV92" s="342"/>
      <c r="AW92" s="342"/>
      <c r="AX92" s="342"/>
    </row>
    <row r="93" spans="1:50" ht="14.4" customHeight="1" x14ac:dyDescent="0.3">
      <c r="A93" s="343"/>
      <c r="B93" s="342"/>
      <c r="C93" s="342"/>
      <c r="D93" s="342"/>
      <c r="E93" s="342"/>
      <c r="F93" s="342"/>
      <c r="G93" s="342"/>
      <c r="H93" s="342"/>
      <c r="I93" s="342"/>
      <c r="J93" s="342"/>
      <c r="K93" s="342"/>
      <c r="L93" s="342"/>
      <c r="M93" s="342"/>
      <c r="N93" s="342"/>
      <c r="O93" s="342"/>
      <c r="P93" s="342"/>
      <c r="Q93" s="342"/>
      <c r="R93" s="342"/>
      <c r="S93" s="342"/>
      <c r="T93" s="342"/>
      <c r="U93" s="342"/>
      <c r="V93" s="342"/>
      <c r="W93" s="342"/>
      <c r="X93" s="342"/>
      <c r="Y93" s="342"/>
      <c r="Z93" s="342"/>
      <c r="AA93" s="342"/>
      <c r="AB93" s="342"/>
      <c r="AC93" s="342"/>
      <c r="AD93" s="342"/>
      <c r="AE93" s="342"/>
      <c r="AF93" s="342"/>
      <c r="AG93" s="342"/>
      <c r="AH93" s="342"/>
      <c r="AI93" s="342"/>
      <c r="AJ93" s="342"/>
      <c r="AK93" s="342"/>
      <c r="AL93" s="342"/>
      <c r="AM93" s="342"/>
      <c r="AN93" s="342"/>
      <c r="AO93" s="342"/>
      <c r="AP93" s="342"/>
      <c r="AQ93" s="342"/>
      <c r="AR93" s="342"/>
      <c r="AS93" s="342"/>
      <c r="AT93" s="342"/>
      <c r="AU93" s="342"/>
      <c r="AV93" s="342"/>
      <c r="AW93" s="342"/>
      <c r="AX93" s="342"/>
    </row>
    <row r="94" spans="1:50" ht="14.4" customHeight="1" x14ac:dyDescent="0.3">
      <c r="A94" s="343"/>
      <c r="B94" s="342"/>
      <c r="C94" s="342"/>
      <c r="D94" s="342"/>
      <c r="E94" s="342"/>
      <c r="F94" s="342"/>
      <c r="G94" s="342"/>
      <c r="H94" s="342"/>
      <c r="I94" s="342"/>
      <c r="J94" s="342"/>
      <c r="K94" s="342"/>
      <c r="L94" s="342"/>
      <c r="M94" s="342"/>
      <c r="N94" s="342"/>
      <c r="O94" s="342"/>
      <c r="P94" s="342"/>
      <c r="Q94" s="342"/>
      <c r="R94" s="342"/>
      <c r="S94" s="342"/>
      <c r="T94" s="342"/>
      <c r="U94" s="342"/>
      <c r="V94" s="342"/>
      <c r="W94" s="342"/>
      <c r="X94" s="342"/>
      <c r="Y94" s="342"/>
      <c r="Z94" s="342"/>
      <c r="AA94" s="342"/>
      <c r="AB94" s="342"/>
      <c r="AC94" s="342"/>
      <c r="AD94" s="342"/>
      <c r="AE94" s="342"/>
      <c r="AF94" s="342"/>
      <c r="AG94" s="342"/>
      <c r="AH94" s="342"/>
      <c r="AI94" s="342"/>
      <c r="AJ94" s="342"/>
      <c r="AK94" s="342"/>
      <c r="AL94" s="342"/>
      <c r="AM94" s="342"/>
      <c r="AN94" s="342"/>
      <c r="AO94" s="342"/>
      <c r="AP94" s="342"/>
      <c r="AQ94" s="342"/>
      <c r="AR94" s="342"/>
      <c r="AS94" s="342"/>
      <c r="AT94" s="342"/>
      <c r="AU94" s="342"/>
      <c r="AV94" s="342"/>
      <c r="AW94" s="342"/>
      <c r="AX94" s="342"/>
    </row>
    <row r="95" spans="1:50" ht="14.4" customHeight="1" x14ac:dyDescent="0.3">
      <c r="A95" s="343"/>
      <c r="B95" s="342"/>
      <c r="C95" s="342"/>
      <c r="D95" s="342"/>
      <c r="E95" s="342"/>
      <c r="F95" s="342"/>
      <c r="G95" s="342"/>
      <c r="H95" s="342"/>
      <c r="I95" s="342"/>
      <c r="J95" s="342"/>
      <c r="K95" s="342"/>
      <c r="L95" s="342"/>
      <c r="M95" s="342"/>
      <c r="N95" s="342"/>
      <c r="O95" s="342"/>
      <c r="P95" s="342"/>
      <c r="Q95" s="342"/>
      <c r="R95" s="342"/>
      <c r="S95" s="342"/>
      <c r="T95" s="342"/>
      <c r="U95" s="342"/>
      <c r="V95" s="342"/>
      <c r="W95" s="342"/>
      <c r="X95" s="342"/>
      <c r="Y95" s="342"/>
      <c r="Z95" s="342"/>
      <c r="AA95" s="342"/>
      <c r="AB95" s="342"/>
      <c r="AC95" s="342"/>
      <c r="AD95" s="342"/>
      <c r="AE95" s="342"/>
      <c r="AF95" s="342"/>
      <c r="AG95" s="342"/>
      <c r="AH95" s="342"/>
      <c r="AI95" s="342"/>
      <c r="AJ95" s="342"/>
      <c r="AK95" s="342"/>
      <c r="AL95" s="342"/>
      <c r="AM95" s="342"/>
      <c r="AN95" s="342"/>
      <c r="AO95" s="342"/>
      <c r="AP95" s="342"/>
      <c r="AQ95" s="342"/>
      <c r="AR95" s="342"/>
      <c r="AS95" s="342"/>
      <c r="AT95" s="342"/>
      <c r="AU95" s="342"/>
      <c r="AV95" s="342"/>
      <c r="AW95" s="342"/>
      <c r="AX95" s="342"/>
    </row>
    <row r="96" spans="1:50" ht="14.4" customHeight="1" x14ac:dyDescent="0.3">
      <c r="A96" s="343"/>
      <c r="B96" s="342"/>
      <c r="C96" s="342"/>
      <c r="D96" s="342"/>
      <c r="E96" s="342"/>
      <c r="F96" s="342"/>
      <c r="G96" s="342"/>
      <c r="H96" s="342"/>
      <c r="I96" s="342"/>
      <c r="J96" s="342"/>
      <c r="K96" s="342"/>
      <c r="L96" s="342"/>
      <c r="M96" s="342"/>
      <c r="N96" s="342"/>
      <c r="O96" s="342"/>
      <c r="P96" s="342"/>
      <c r="Q96" s="342"/>
      <c r="R96" s="342"/>
      <c r="S96" s="342"/>
      <c r="T96" s="342"/>
      <c r="U96" s="342"/>
      <c r="V96" s="342"/>
      <c r="W96" s="342"/>
      <c r="X96" s="342"/>
      <c r="Y96" s="342"/>
      <c r="Z96" s="342"/>
      <c r="AA96" s="342"/>
      <c r="AB96" s="342"/>
      <c r="AC96" s="342"/>
      <c r="AD96" s="342"/>
      <c r="AE96" s="342"/>
      <c r="AF96" s="342"/>
      <c r="AG96" s="342"/>
      <c r="AH96" s="342"/>
      <c r="AI96" s="342"/>
      <c r="AJ96" s="342"/>
      <c r="AK96" s="342"/>
      <c r="AL96" s="342"/>
      <c r="AM96" s="342"/>
      <c r="AN96" s="342"/>
      <c r="AO96" s="342"/>
      <c r="AP96" s="342"/>
      <c r="AQ96" s="342"/>
      <c r="AR96" s="342"/>
      <c r="AS96" s="342"/>
      <c r="AT96" s="342"/>
      <c r="AU96" s="342"/>
      <c r="AV96" s="342"/>
      <c r="AW96" s="342"/>
      <c r="AX96" s="342"/>
    </row>
    <row r="97" spans="1:50" ht="14.4" customHeight="1" x14ac:dyDescent="0.3">
      <c r="A97" s="343"/>
      <c r="B97" s="342"/>
      <c r="C97" s="342"/>
      <c r="D97" s="342"/>
      <c r="E97" s="342"/>
      <c r="F97" s="342"/>
      <c r="G97" s="342"/>
      <c r="H97" s="342"/>
      <c r="I97" s="342"/>
      <c r="J97" s="342"/>
      <c r="K97" s="342"/>
      <c r="L97" s="342"/>
      <c r="M97" s="342"/>
      <c r="N97" s="342"/>
      <c r="O97" s="342"/>
      <c r="P97" s="342"/>
      <c r="Q97" s="342"/>
      <c r="R97" s="342"/>
      <c r="S97" s="342"/>
      <c r="T97" s="342"/>
      <c r="U97" s="342"/>
      <c r="V97" s="342"/>
      <c r="W97" s="342"/>
      <c r="X97" s="342"/>
      <c r="Y97" s="342"/>
      <c r="Z97" s="342"/>
      <c r="AA97" s="342"/>
      <c r="AB97" s="342"/>
      <c r="AC97" s="342"/>
      <c r="AD97" s="342"/>
      <c r="AE97" s="342"/>
      <c r="AF97" s="342"/>
      <c r="AG97" s="342"/>
      <c r="AH97" s="342"/>
      <c r="AI97" s="342"/>
      <c r="AJ97" s="342"/>
      <c r="AK97" s="342"/>
      <c r="AL97" s="342"/>
      <c r="AM97" s="342"/>
      <c r="AN97" s="342"/>
      <c r="AO97" s="342"/>
      <c r="AP97" s="342"/>
      <c r="AQ97" s="342"/>
      <c r="AR97" s="342"/>
      <c r="AS97" s="342"/>
      <c r="AT97" s="342"/>
      <c r="AU97" s="342"/>
      <c r="AV97" s="342"/>
      <c r="AW97" s="342"/>
      <c r="AX97" s="342"/>
    </row>
    <row r="98" spans="1:50" ht="14.4" customHeight="1" x14ac:dyDescent="0.3">
      <c r="A98" s="343"/>
      <c r="B98" s="342"/>
      <c r="C98" s="342"/>
      <c r="D98" s="342"/>
      <c r="E98" s="342"/>
      <c r="F98" s="342"/>
      <c r="G98" s="342"/>
      <c r="H98" s="342"/>
      <c r="I98" s="342"/>
      <c r="J98" s="342"/>
      <c r="K98" s="342"/>
      <c r="L98" s="342"/>
      <c r="M98" s="342"/>
      <c r="N98" s="342"/>
      <c r="O98" s="342"/>
      <c r="P98" s="342"/>
      <c r="Q98" s="342"/>
      <c r="R98" s="342"/>
      <c r="S98" s="342"/>
      <c r="T98" s="342"/>
      <c r="U98" s="342"/>
      <c r="V98" s="342"/>
      <c r="W98" s="342"/>
      <c r="X98" s="342"/>
      <c r="Y98" s="342"/>
      <c r="Z98" s="342"/>
      <c r="AA98" s="342"/>
      <c r="AB98" s="342"/>
      <c r="AC98" s="342"/>
      <c r="AD98" s="342"/>
      <c r="AE98" s="342"/>
      <c r="AF98" s="342"/>
      <c r="AG98" s="342"/>
      <c r="AH98" s="342"/>
      <c r="AI98" s="342"/>
      <c r="AJ98" s="342"/>
      <c r="AK98" s="342"/>
      <c r="AL98" s="342"/>
      <c r="AM98" s="342"/>
      <c r="AN98" s="342"/>
      <c r="AO98" s="342"/>
      <c r="AP98" s="342"/>
      <c r="AQ98" s="342"/>
      <c r="AR98" s="342"/>
      <c r="AS98" s="342"/>
      <c r="AT98" s="342"/>
      <c r="AU98" s="342"/>
      <c r="AV98" s="342"/>
      <c r="AW98" s="342"/>
      <c r="AX98" s="342"/>
    </row>
    <row r="99" spans="1:50" ht="14.4" customHeight="1" x14ac:dyDescent="0.3">
      <c r="A99" s="343"/>
      <c r="B99" s="342"/>
      <c r="C99" s="342"/>
      <c r="D99" s="342"/>
      <c r="E99" s="342"/>
      <c r="F99" s="342"/>
      <c r="G99" s="342"/>
      <c r="H99" s="342"/>
      <c r="I99" s="342"/>
      <c r="J99" s="342"/>
      <c r="K99" s="342"/>
      <c r="L99" s="342"/>
      <c r="M99" s="342"/>
      <c r="N99" s="342"/>
      <c r="O99" s="342"/>
      <c r="P99" s="342"/>
      <c r="Q99" s="342"/>
      <c r="R99" s="342"/>
      <c r="S99" s="342"/>
      <c r="T99" s="342"/>
      <c r="U99" s="342"/>
      <c r="V99" s="342"/>
      <c r="W99" s="342"/>
      <c r="X99" s="342"/>
      <c r="Y99" s="342"/>
      <c r="Z99" s="342"/>
      <c r="AA99" s="342"/>
      <c r="AB99" s="342"/>
      <c r="AC99" s="342"/>
      <c r="AD99" s="342"/>
      <c r="AE99" s="342"/>
      <c r="AF99" s="342"/>
      <c r="AG99" s="342"/>
      <c r="AH99" s="342"/>
      <c r="AI99" s="342"/>
      <c r="AJ99" s="342"/>
      <c r="AK99" s="342"/>
      <c r="AL99" s="342"/>
      <c r="AM99" s="342"/>
      <c r="AN99" s="342"/>
      <c r="AO99" s="342"/>
      <c r="AP99" s="342"/>
      <c r="AQ99" s="342"/>
      <c r="AR99" s="342"/>
      <c r="AS99" s="342"/>
      <c r="AT99" s="342"/>
      <c r="AU99" s="342"/>
      <c r="AV99" s="342"/>
      <c r="AW99" s="342"/>
      <c r="AX99" s="342"/>
    </row>
    <row r="100" spans="1:50" ht="14.4" customHeight="1" x14ac:dyDescent="0.3">
      <c r="A100" s="343"/>
      <c r="B100" s="342"/>
      <c r="C100" s="342"/>
      <c r="D100" s="342"/>
      <c r="E100" s="342"/>
      <c r="F100" s="342"/>
      <c r="G100" s="342"/>
      <c r="H100" s="342"/>
      <c r="I100" s="342"/>
      <c r="J100" s="342"/>
      <c r="K100" s="342"/>
      <c r="L100" s="342"/>
      <c r="M100" s="342"/>
      <c r="N100" s="342"/>
      <c r="O100" s="342"/>
      <c r="P100" s="342"/>
      <c r="Q100" s="342"/>
      <c r="R100" s="342"/>
      <c r="S100" s="342"/>
      <c r="T100" s="342"/>
      <c r="U100" s="342"/>
      <c r="V100" s="342"/>
      <c r="W100" s="342"/>
      <c r="X100" s="342"/>
      <c r="Y100" s="342"/>
      <c r="Z100" s="342"/>
      <c r="AA100" s="342"/>
      <c r="AB100" s="342"/>
      <c r="AC100" s="342"/>
      <c r="AD100" s="342"/>
      <c r="AE100" s="342"/>
      <c r="AF100" s="342"/>
      <c r="AG100" s="342"/>
      <c r="AH100" s="342"/>
      <c r="AI100" s="342"/>
      <c r="AJ100" s="342"/>
      <c r="AK100" s="342"/>
      <c r="AL100" s="342"/>
      <c r="AM100" s="342"/>
      <c r="AN100" s="342"/>
      <c r="AO100" s="342"/>
      <c r="AP100" s="342"/>
      <c r="AQ100" s="342"/>
      <c r="AR100" s="342"/>
      <c r="AS100" s="342"/>
      <c r="AT100" s="342"/>
      <c r="AU100" s="342"/>
      <c r="AV100" s="342"/>
      <c r="AW100" s="342"/>
      <c r="AX100" s="342"/>
    </row>
    <row r="101" spans="1:50" ht="14.4" customHeight="1" x14ac:dyDescent="0.3">
      <c r="A101" s="343"/>
      <c r="B101" s="342"/>
      <c r="C101" s="342"/>
      <c r="D101" s="342"/>
      <c r="E101" s="342"/>
      <c r="F101" s="342"/>
      <c r="G101" s="342"/>
      <c r="H101" s="342"/>
      <c r="I101" s="342"/>
      <c r="J101" s="342"/>
      <c r="K101" s="342"/>
      <c r="L101" s="342"/>
      <c r="M101" s="342"/>
      <c r="N101" s="342"/>
      <c r="O101" s="342"/>
      <c r="P101" s="342"/>
      <c r="Q101" s="342"/>
      <c r="R101" s="342"/>
      <c r="S101" s="342"/>
      <c r="T101" s="342"/>
      <c r="U101" s="342"/>
      <c r="V101" s="342"/>
      <c r="W101" s="342"/>
      <c r="X101" s="342"/>
      <c r="Y101" s="342"/>
      <c r="Z101" s="342"/>
      <c r="AA101" s="342"/>
      <c r="AB101" s="342"/>
      <c r="AC101" s="342"/>
      <c r="AD101" s="342"/>
      <c r="AE101" s="342"/>
      <c r="AF101" s="342"/>
      <c r="AG101" s="342"/>
      <c r="AH101" s="342"/>
      <c r="AI101" s="342"/>
      <c r="AJ101" s="342"/>
      <c r="AK101" s="342"/>
      <c r="AL101" s="342"/>
      <c r="AM101" s="342"/>
      <c r="AN101" s="342"/>
      <c r="AO101" s="342"/>
      <c r="AP101" s="342"/>
      <c r="AQ101" s="342"/>
      <c r="AR101" s="342"/>
      <c r="AS101" s="342"/>
      <c r="AT101" s="342"/>
      <c r="AU101" s="342"/>
      <c r="AV101" s="342"/>
      <c r="AW101" s="342"/>
      <c r="AX101" s="342"/>
    </row>
    <row r="102" spans="1:50" ht="14.4" customHeight="1" x14ac:dyDescent="0.3">
      <c r="A102" s="343"/>
      <c r="B102" s="342"/>
      <c r="C102" s="342"/>
      <c r="D102" s="342"/>
      <c r="E102" s="342"/>
      <c r="F102" s="342"/>
      <c r="G102" s="342"/>
      <c r="H102" s="342"/>
      <c r="I102" s="342"/>
      <c r="J102" s="342"/>
      <c r="K102" s="342"/>
      <c r="L102" s="342"/>
      <c r="M102" s="342"/>
      <c r="N102" s="342"/>
      <c r="O102" s="342"/>
      <c r="P102" s="342"/>
      <c r="Q102" s="342"/>
      <c r="R102" s="342"/>
      <c r="S102" s="342"/>
      <c r="T102" s="342"/>
      <c r="U102" s="342"/>
      <c r="V102" s="342"/>
      <c r="W102" s="342"/>
      <c r="X102" s="342"/>
      <c r="Y102" s="342"/>
      <c r="Z102" s="342"/>
      <c r="AA102" s="342"/>
      <c r="AB102" s="342"/>
      <c r="AC102" s="342"/>
      <c r="AD102" s="342"/>
      <c r="AE102" s="342"/>
      <c r="AF102" s="342"/>
      <c r="AG102" s="342"/>
      <c r="AH102" s="342"/>
      <c r="AI102" s="342"/>
      <c r="AJ102" s="342"/>
      <c r="AK102" s="342"/>
      <c r="AL102" s="342"/>
      <c r="AM102" s="342"/>
      <c r="AN102" s="342"/>
      <c r="AO102" s="342"/>
      <c r="AP102" s="342"/>
      <c r="AQ102" s="342"/>
      <c r="AR102" s="342"/>
      <c r="AS102" s="342"/>
      <c r="AT102" s="342"/>
      <c r="AU102" s="342"/>
      <c r="AV102" s="342"/>
      <c r="AW102" s="342"/>
      <c r="AX102" s="342"/>
    </row>
    <row r="103" spans="1:50" ht="14.4" customHeight="1" x14ac:dyDescent="0.3">
      <c r="A103" s="343"/>
      <c r="B103" s="342"/>
      <c r="C103" s="342"/>
      <c r="D103" s="342"/>
      <c r="E103" s="342"/>
      <c r="F103" s="342"/>
      <c r="G103" s="342"/>
      <c r="H103" s="342"/>
      <c r="I103" s="342"/>
      <c r="J103" s="342"/>
      <c r="K103" s="342"/>
      <c r="L103" s="342"/>
      <c r="M103" s="342"/>
      <c r="N103" s="342"/>
      <c r="O103" s="342"/>
      <c r="P103" s="342"/>
      <c r="Q103" s="342"/>
      <c r="R103" s="342"/>
      <c r="S103" s="342"/>
      <c r="T103" s="342"/>
      <c r="U103" s="342"/>
      <c r="V103" s="342"/>
      <c r="W103" s="342"/>
      <c r="X103" s="342"/>
      <c r="Y103" s="342"/>
      <c r="Z103" s="342"/>
      <c r="AA103" s="342"/>
      <c r="AB103" s="342"/>
      <c r="AC103" s="342"/>
      <c r="AD103" s="342"/>
      <c r="AE103" s="342"/>
      <c r="AF103" s="342"/>
      <c r="AG103" s="342"/>
      <c r="AH103" s="342"/>
      <c r="AI103" s="342"/>
      <c r="AJ103" s="342"/>
      <c r="AK103" s="342"/>
      <c r="AL103" s="342"/>
      <c r="AM103" s="342"/>
      <c r="AN103" s="342"/>
      <c r="AO103" s="342"/>
      <c r="AP103" s="342"/>
      <c r="AQ103" s="342"/>
      <c r="AR103" s="342"/>
      <c r="AS103" s="342"/>
      <c r="AT103" s="342"/>
      <c r="AU103" s="342"/>
      <c r="AV103" s="342"/>
      <c r="AW103" s="342"/>
      <c r="AX103" s="342"/>
    </row>
    <row r="104" spans="1:50" ht="14.4" customHeight="1" x14ac:dyDescent="0.3">
      <c r="A104" s="343"/>
      <c r="B104" s="342"/>
      <c r="C104" s="342"/>
      <c r="D104" s="342"/>
      <c r="E104" s="342"/>
      <c r="F104" s="342"/>
      <c r="G104" s="342"/>
      <c r="H104" s="342"/>
      <c r="I104" s="342"/>
      <c r="J104" s="342"/>
      <c r="K104" s="342"/>
      <c r="L104" s="342"/>
      <c r="M104" s="342"/>
      <c r="N104" s="342"/>
      <c r="O104" s="342"/>
      <c r="P104" s="342"/>
      <c r="Q104" s="342"/>
      <c r="R104" s="342"/>
      <c r="S104" s="342"/>
      <c r="T104" s="342"/>
      <c r="U104" s="342"/>
      <c r="V104" s="342"/>
      <c r="W104" s="342"/>
      <c r="X104" s="342"/>
      <c r="Y104" s="342"/>
      <c r="Z104" s="342"/>
      <c r="AA104" s="342"/>
      <c r="AB104" s="342"/>
      <c r="AC104" s="342"/>
      <c r="AD104" s="342"/>
      <c r="AE104" s="342"/>
      <c r="AF104" s="342"/>
      <c r="AG104" s="342"/>
      <c r="AH104" s="342"/>
      <c r="AI104" s="342"/>
      <c r="AJ104" s="342"/>
      <c r="AK104" s="342"/>
      <c r="AL104" s="342"/>
      <c r="AM104" s="342"/>
      <c r="AN104" s="342"/>
      <c r="AO104" s="342"/>
      <c r="AP104" s="342"/>
      <c r="AQ104" s="342"/>
      <c r="AR104" s="342"/>
      <c r="AS104" s="342"/>
      <c r="AT104" s="342"/>
      <c r="AU104" s="342"/>
      <c r="AV104" s="342"/>
      <c r="AW104" s="342"/>
      <c r="AX104" s="342"/>
    </row>
    <row r="105" spans="1:50" ht="14.4" customHeight="1" x14ac:dyDescent="0.3">
      <c r="A105" s="343"/>
      <c r="B105" s="342"/>
      <c r="C105" s="342"/>
      <c r="D105" s="342"/>
      <c r="E105" s="342"/>
      <c r="F105" s="342"/>
      <c r="G105" s="342"/>
      <c r="H105" s="342"/>
      <c r="I105" s="342"/>
      <c r="J105" s="342"/>
      <c r="K105" s="342"/>
      <c r="L105" s="342"/>
      <c r="M105" s="342"/>
      <c r="N105" s="342"/>
      <c r="O105" s="342"/>
      <c r="P105" s="342"/>
      <c r="Q105" s="342"/>
      <c r="R105" s="342"/>
      <c r="S105" s="342"/>
      <c r="T105" s="342"/>
      <c r="U105" s="342"/>
      <c r="V105" s="342"/>
      <c r="W105" s="342"/>
      <c r="X105" s="342"/>
      <c r="Y105" s="342"/>
      <c r="Z105" s="342"/>
      <c r="AA105" s="342"/>
      <c r="AB105" s="342"/>
      <c r="AC105" s="342"/>
      <c r="AD105" s="342"/>
      <c r="AE105" s="342"/>
      <c r="AF105" s="342"/>
      <c r="AG105" s="342"/>
      <c r="AH105" s="342"/>
      <c r="AI105" s="342"/>
      <c r="AJ105" s="342"/>
      <c r="AK105" s="342"/>
      <c r="AL105" s="342"/>
      <c r="AM105" s="342"/>
      <c r="AN105" s="342"/>
      <c r="AO105" s="342"/>
      <c r="AP105" s="342"/>
      <c r="AQ105" s="342"/>
      <c r="AR105" s="342"/>
      <c r="AS105" s="342"/>
      <c r="AT105" s="342"/>
      <c r="AU105" s="342"/>
      <c r="AV105" s="342"/>
      <c r="AW105" s="342"/>
      <c r="AX105" s="342"/>
    </row>
    <row r="106" spans="1:50" ht="14.4" customHeight="1" x14ac:dyDescent="0.3">
      <c r="A106" s="343"/>
      <c r="B106" s="342"/>
      <c r="C106" s="342"/>
      <c r="D106" s="342"/>
      <c r="E106" s="342"/>
      <c r="F106" s="342"/>
      <c r="G106" s="342"/>
      <c r="H106" s="342"/>
      <c r="I106" s="342"/>
      <c r="J106" s="342"/>
      <c r="K106" s="342"/>
      <c r="L106" s="342"/>
      <c r="M106" s="342"/>
      <c r="N106" s="342"/>
      <c r="O106" s="342"/>
      <c r="P106" s="342"/>
      <c r="Q106" s="342"/>
      <c r="R106" s="342"/>
      <c r="S106" s="342"/>
      <c r="T106" s="342"/>
      <c r="U106" s="342"/>
      <c r="V106" s="342"/>
      <c r="W106" s="342"/>
      <c r="X106" s="342"/>
      <c r="Y106" s="342"/>
      <c r="Z106" s="342"/>
      <c r="AA106" s="342"/>
      <c r="AB106" s="342"/>
      <c r="AC106" s="342"/>
      <c r="AD106" s="342"/>
      <c r="AE106" s="342"/>
      <c r="AF106" s="342"/>
      <c r="AG106" s="342"/>
      <c r="AH106" s="342"/>
      <c r="AI106" s="342"/>
      <c r="AJ106" s="342"/>
      <c r="AK106" s="342"/>
      <c r="AL106" s="342"/>
      <c r="AM106" s="342"/>
      <c r="AN106" s="342"/>
      <c r="AO106" s="342"/>
      <c r="AP106" s="342"/>
      <c r="AQ106" s="342"/>
      <c r="AR106" s="342"/>
      <c r="AS106" s="342"/>
      <c r="AT106" s="342"/>
      <c r="AU106" s="342"/>
      <c r="AV106" s="342"/>
      <c r="AW106" s="342"/>
      <c r="AX106" s="342"/>
    </row>
    <row r="107" spans="1:50" ht="14.4" customHeight="1" x14ac:dyDescent="0.3">
      <c r="A107" s="343"/>
      <c r="B107" s="342"/>
      <c r="C107" s="342"/>
      <c r="D107" s="342"/>
      <c r="E107" s="342"/>
      <c r="F107" s="342"/>
      <c r="G107" s="342"/>
      <c r="H107" s="342"/>
      <c r="I107" s="342"/>
      <c r="J107" s="342"/>
      <c r="K107" s="342"/>
      <c r="L107" s="342"/>
      <c r="M107" s="342"/>
      <c r="N107" s="342"/>
      <c r="O107" s="342"/>
      <c r="P107" s="342"/>
      <c r="Q107" s="342"/>
      <c r="R107" s="342"/>
      <c r="S107" s="342"/>
      <c r="T107" s="342"/>
      <c r="U107" s="342"/>
      <c r="V107" s="342"/>
      <c r="W107" s="342"/>
      <c r="X107" s="342"/>
      <c r="Y107" s="342"/>
      <c r="Z107" s="342"/>
      <c r="AA107" s="342"/>
      <c r="AB107" s="342"/>
      <c r="AC107" s="342"/>
      <c r="AD107" s="342"/>
      <c r="AE107" s="342"/>
      <c r="AF107" s="342"/>
      <c r="AG107" s="342"/>
      <c r="AH107" s="342"/>
      <c r="AI107" s="342"/>
      <c r="AJ107" s="342"/>
      <c r="AK107" s="342"/>
      <c r="AL107" s="342"/>
      <c r="AM107" s="342"/>
      <c r="AN107" s="342"/>
      <c r="AO107" s="342"/>
      <c r="AP107" s="342"/>
      <c r="AQ107" s="342"/>
      <c r="AR107" s="342"/>
      <c r="AS107" s="342"/>
      <c r="AT107" s="342"/>
      <c r="AU107" s="342"/>
      <c r="AV107" s="342"/>
      <c r="AW107" s="342"/>
      <c r="AX107" s="342"/>
    </row>
    <row r="108" spans="1:50" ht="14.4" customHeight="1" x14ac:dyDescent="0.3">
      <c r="A108" s="343"/>
      <c r="B108" s="342"/>
      <c r="C108" s="342"/>
      <c r="D108" s="342"/>
      <c r="E108" s="342"/>
      <c r="F108" s="342"/>
      <c r="G108" s="342"/>
      <c r="H108" s="342"/>
      <c r="I108" s="342"/>
      <c r="J108" s="342"/>
      <c r="K108" s="342"/>
      <c r="L108" s="342"/>
      <c r="M108" s="342"/>
      <c r="N108" s="342"/>
      <c r="O108" s="342"/>
      <c r="P108" s="342"/>
      <c r="Q108" s="342"/>
      <c r="R108" s="342"/>
      <c r="S108" s="342"/>
      <c r="T108" s="342"/>
      <c r="U108" s="342"/>
      <c r="V108" s="342"/>
      <c r="W108" s="342"/>
      <c r="X108" s="342"/>
      <c r="Y108" s="342"/>
      <c r="Z108" s="342"/>
      <c r="AA108" s="342"/>
      <c r="AB108" s="342"/>
      <c r="AC108" s="342"/>
      <c r="AD108" s="342"/>
      <c r="AE108" s="342"/>
      <c r="AF108" s="342"/>
      <c r="AG108" s="342"/>
      <c r="AH108" s="342"/>
      <c r="AI108" s="342"/>
      <c r="AJ108" s="342"/>
      <c r="AK108" s="342"/>
      <c r="AL108" s="342"/>
      <c r="AM108" s="342"/>
      <c r="AN108" s="342"/>
      <c r="AO108" s="342"/>
      <c r="AP108" s="342"/>
      <c r="AQ108" s="342"/>
      <c r="AR108" s="342"/>
      <c r="AS108" s="342"/>
      <c r="AT108" s="342"/>
      <c r="AU108" s="342"/>
      <c r="AV108" s="342"/>
      <c r="AW108" s="342"/>
      <c r="AX108" s="342"/>
    </row>
    <row r="109" spans="1:50" ht="14.4" customHeight="1" x14ac:dyDescent="0.3">
      <c r="A109" s="343"/>
      <c r="B109" s="342"/>
      <c r="C109" s="342"/>
      <c r="D109" s="342"/>
      <c r="E109" s="342"/>
      <c r="F109" s="342"/>
      <c r="G109" s="342"/>
      <c r="H109" s="342"/>
      <c r="I109" s="342"/>
      <c r="J109" s="342"/>
      <c r="K109" s="342"/>
      <c r="L109" s="342"/>
      <c r="M109" s="342"/>
      <c r="N109" s="342"/>
      <c r="O109" s="342"/>
      <c r="P109" s="342"/>
      <c r="Q109" s="342"/>
      <c r="R109" s="342"/>
      <c r="S109" s="342"/>
      <c r="T109" s="342"/>
      <c r="U109" s="342"/>
      <c r="V109" s="342"/>
      <c r="W109" s="342"/>
      <c r="X109" s="342"/>
      <c r="Y109" s="342"/>
      <c r="Z109" s="342"/>
      <c r="AA109" s="342"/>
      <c r="AB109" s="342"/>
      <c r="AC109" s="342"/>
      <c r="AD109" s="342"/>
      <c r="AE109" s="342"/>
      <c r="AF109" s="342"/>
      <c r="AG109" s="342"/>
      <c r="AH109" s="342"/>
      <c r="AI109" s="342"/>
      <c r="AJ109" s="342"/>
      <c r="AK109" s="342"/>
      <c r="AL109" s="342"/>
      <c r="AM109" s="342"/>
      <c r="AN109" s="342"/>
      <c r="AO109" s="342"/>
      <c r="AP109" s="342"/>
      <c r="AQ109" s="342"/>
      <c r="AR109" s="342"/>
      <c r="AS109" s="342"/>
      <c r="AT109" s="342"/>
      <c r="AU109" s="342"/>
      <c r="AV109" s="342"/>
      <c r="AW109" s="342"/>
      <c r="AX109" s="342"/>
    </row>
    <row r="110" spans="1:50" ht="14.4" customHeight="1" x14ac:dyDescent="0.3">
      <c r="A110" s="343"/>
      <c r="B110" s="342"/>
      <c r="C110" s="342"/>
      <c r="D110" s="342"/>
      <c r="E110" s="342"/>
      <c r="F110" s="342"/>
      <c r="G110" s="342"/>
      <c r="H110" s="342"/>
      <c r="I110" s="342"/>
      <c r="J110" s="342"/>
      <c r="K110" s="342"/>
      <c r="L110" s="342"/>
      <c r="M110" s="342"/>
      <c r="N110" s="342"/>
      <c r="O110" s="342"/>
      <c r="P110" s="342"/>
      <c r="Q110" s="342"/>
      <c r="R110" s="342"/>
      <c r="S110" s="342"/>
      <c r="T110" s="342"/>
      <c r="U110" s="342"/>
      <c r="V110" s="342"/>
      <c r="W110" s="342"/>
      <c r="X110" s="342"/>
      <c r="Y110" s="342"/>
      <c r="Z110" s="342"/>
      <c r="AA110" s="342"/>
      <c r="AB110" s="342"/>
      <c r="AC110" s="342"/>
      <c r="AD110" s="342"/>
      <c r="AE110" s="342"/>
      <c r="AF110" s="342"/>
      <c r="AG110" s="342"/>
      <c r="AH110" s="342"/>
      <c r="AI110" s="342"/>
      <c r="AJ110" s="342"/>
      <c r="AK110" s="342"/>
      <c r="AL110" s="342"/>
      <c r="AM110" s="342"/>
      <c r="AN110" s="342"/>
      <c r="AO110" s="342"/>
      <c r="AP110" s="342"/>
      <c r="AQ110" s="342"/>
      <c r="AR110" s="342"/>
      <c r="AS110" s="342"/>
      <c r="AT110" s="342"/>
      <c r="AU110" s="342"/>
      <c r="AV110" s="342"/>
      <c r="AW110" s="342"/>
      <c r="AX110" s="342"/>
    </row>
    <row r="111" spans="1:50" ht="14.4" customHeight="1" x14ac:dyDescent="0.3">
      <c r="A111" s="343"/>
      <c r="B111" s="342"/>
      <c r="C111" s="342"/>
      <c r="D111" s="342"/>
      <c r="E111" s="342"/>
      <c r="F111" s="342"/>
      <c r="G111" s="342"/>
      <c r="H111" s="342"/>
      <c r="I111" s="342"/>
      <c r="J111" s="342"/>
      <c r="K111" s="342"/>
      <c r="L111" s="342"/>
      <c r="M111" s="342"/>
      <c r="N111" s="342"/>
      <c r="O111" s="342"/>
      <c r="P111" s="342"/>
      <c r="Q111" s="342"/>
      <c r="R111" s="342"/>
      <c r="S111" s="342"/>
      <c r="T111" s="342"/>
      <c r="U111" s="342"/>
      <c r="V111" s="342"/>
      <c r="W111" s="342"/>
      <c r="X111" s="342"/>
      <c r="Y111" s="342"/>
      <c r="Z111" s="342"/>
      <c r="AA111" s="342"/>
      <c r="AB111" s="342"/>
      <c r="AC111" s="342"/>
      <c r="AD111" s="342"/>
      <c r="AE111" s="342"/>
      <c r="AF111" s="342"/>
      <c r="AG111" s="342"/>
      <c r="AH111" s="342"/>
      <c r="AI111" s="342"/>
      <c r="AJ111" s="342"/>
      <c r="AK111" s="342"/>
      <c r="AL111" s="342"/>
      <c r="AM111" s="342"/>
      <c r="AN111" s="342"/>
      <c r="AO111" s="342"/>
      <c r="AP111" s="342"/>
      <c r="AQ111" s="342"/>
      <c r="AR111" s="342"/>
      <c r="AS111" s="342"/>
      <c r="AT111" s="342"/>
      <c r="AU111" s="342"/>
      <c r="AV111" s="342"/>
      <c r="AW111" s="342"/>
      <c r="AX111" s="342"/>
    </row>
    <row r="112" spans="1:50" ht="14.4" customHeight="1" x14ac:dyDescent="0.3">
      <c r="A112" s="343"/>
      <c r="B112" s="342"/>
      <c r="C112" s="342"/>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42"/>
      <c r="AE112" s="342"/>
      <c r="AF112" s="342"/>
      <c r="AG112" s="342"/>
      <c r="AH112" s="342"/>
      <c r="AI112" s="342"/>
      <c r="AJ112" s="342"/>
      <c r="AK112" s="342"/>
      <c r="AL112" s="342"/>
      <c r="AM112" s="342"/>
      <c r="AN112" s="342"/>
      <c r="AO112" s="342"/>
      <c r="AP112" s="342"/>
      <c r="AQ112" s="342"/>
      <c r="AR112" s="342"/>
      <c r="AS112" s="342"/>
      <c r="AT112" s="342"/>
      <c r="AU112" s="342"/>
      <c r="AV112" s="342"/>
      <c r="AW112" s="342"/>
      <c r="AX112" s="342"/>
    </row>
    <row r="113" spans="1:50" ht="14.4" customHeight="1" x14ac:dyDescent="0.3">
      <c r="A113" s="343"/>
      <c r="B113" s="342"/>
      <c r="C113" s="342"/>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342"/>
      <c r="AE113" s="342"/>
      <c r="AF113" s="342"/>
      <c r="AG113" s="342"/>
      <c r="AH113" s="342"/>
      <c r="AI113" s="342"/>
      <c r="AJ113" s="342"/>
      <c r="AK113" s="342"/>
      <c r="AL113" s="342"/>
      <c r="AM113" s="342"/>
      <c r="AN113" s="342"/>
      <c r="AO113" s="342"/>
      <c r="AP113" s="342"/>
      <c r="AQ113" s="342"/>
      <c r="AR113" s="342"/>
      <c r="AS113" s="342"/>
      <c r="AT113" s="342"/>
      <c r="AU113" s="342"/>
      <c r="AV113" s="342"/>
      <c r="AW113" s="342"/>
      <c r="AX113" s="342"/>
    </row>
    <row r="114" spans="1:50" ht="14.4" customHeight="1" x14ac:dyDescent="0.3">
      <c r="A114" s="343"/>
      <c r="B114" s="342"/>
      <c r="C114" s="342"/>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42"/>
      <c r="AE114" s="342"/>
      <c r="AF114" s="342"/>
      <c r="AG114" s="342"/>
      <c r="AH114" s="342"/>
      <c r="AI114" s="342"/>
      <c r="AJ114" s="342"/>
      <c r="AK114" s="342"/>
      <c r="AL114" s="342"/>
      <c r="AM114" s="342"/>
      <c r="AN114" s="342"/>
      <c r="AO114" s="342"/>
      <c r="AP114" s="342"/>
      <c r="AQ114" s="342"/>
      <c r="AR114" s="342"/>
      <c r="AS114" s="342"/>
      <c r="AT114" s="342"/>
      <c r="AU114" s="342"/>
      <c r="AV114" s="342"/>
      <c r="AW114" s="342"/>
      <c r="AX114" s="342"/>
    </row>
    <row r="115" spans="1:50" ht="14.4" customHeight="1" x14ac:dyDescent="0.3">
      <c r="A115" s="343"/>
      <c r="B115" s="342"/>
      <c r="C115" s="342"/>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2"/>
      <c r="AD115" s="342"/>
      <c r="AE115" s="342"/>
      <c r="AF115" s="342"/>
      <c r="AG115" s="342"/>
      <c r="AH115" s="342"/>
      <c r="AI115" s="342"/>
      <c r="AJ115" s="342"/>
      <c r="AK115" s="342"/>
      <c r="AL115" s="342"/>
      <c r="AM115" s="342"/>
      <c r="AN115" s="342"/>
      <c r="AO115" s="342"/>
      <c r="AP115" s="342"/>
      <c r="AQ115" s="342"/>
      <c r="AR115" s="342"/>
      <c r="AS115" s="342"/>
      <c r="AT115" s="342"/>
      <c r="AU115" s="342"/>
      <c r="AV115" s="342"/>
      <c r="AW115" s="342"/>
      <c r="AX115" s="342"/>
    </row>
    <row r="116" spans="1:50" ht="14.4" customHeight="1" x14ac:dyDescent="0.3">
      <c r="A116" s="343"/>
      <c r="B116" s="342"/>
      <c r="C116" s="342"/>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42"/>
      <c r="AD116" s="342"/>
      <c r="AE116" s="342"/>
      <c r="AF116" s="342"/>
      <c r="AG116" s="342"/>
      <c r="AH116" s="342"/>
      <c r="AI116" s="342"/>
      <c r="AJ116" s="342"/>
      <c r="AK116" s="342"/>
      <c r="AL116" s="342"/>
      <c r="AM116" s="342"/>
      <c r="AN116" s="342"/>
      <c r="AO116" s="342"/>
      <c r="AP116" s="342"/>
      <c r="AQ116" s="342"/>
      <c r="AR116" s="342"/>
      <c r="AS116" s="342"/>
      <c r="AT116" s="342"/>
      <c r="AU116" s="342"/>
      <c r="AV116" s="342"/>
      <c r="AW116" s="342"/>
      <c r="AX116" s="342"/>
    </row>
    <row r="117" spans="1:50" ht="14.4" customHeight="1" x14ac:dyDescent="0.3">
      <c r="A117" s="343"/>
      <c r="B117" s="342"/>
      <c r="C117" s="342"/>
      <c r="D117" s="342"/>
      <c r="E117" s="342"/>
      <c r="F117" s="342"/>
      <c r="G117" s="342"/>
      <c r="H117" s="342"/>
      <c r="I117" s="342"/>
      <c r="J117" s="342"/>
      <c r="K117" s="342"/>
      <c r="L117" s="342"/>
      <c r="M117" s="342"/>
      <c r="N117" s="342"/>
      <c r="O117" s="342"/>
      <c r="P117" s="342"/>
      <c r="Q117" s="342"/>
      <c r="R117" s="342"/>
      <c r="S117" s="342"/>
      <c r="T117" s="342"/>
      <c r="U117" s="342"/>
      <c r="V117" s="342"/>
      <c r="W117" s="342"/>
      <c r="X117" s="342"/>
      <c r="Y117" s="342"/>
      <c r="Z117" s="342"/>
      <c r="AA117" s="342"/>
      <c r="AB117" s="342"/>
      <c r="AC117" s="342"/>
      <c r="AD117" s="342"/>
      <c r="AE117" s="342"/>
      <c r="AF117" s="342"/>
      <c r="AG117" s="342"/>
      <c r="AH117" s="342"/>
      <c r="AI117" s="342"/>
      <c r="AJ117" s="342"/>
      <c r="AK117" s="342"/>
      <c r="AL117" s="342"/>
      <c r="AM117" s="342"/>
      <c r="AN117" s="342"/>
      <c r="AO117" s="342"/>
      <c r="AP117" s="342"/>
      <c r="AQ117" s="342"/>
      <c r="AR117" s="342"/>
      <c r="AS117" s="342"/>
      <c r="AT117" s="342"/>
      <c r="AU117" s="342"/>
      <c r="AV117" s="342"/>
      <c r="AW117" s="342"/>
      <c r="AX117" s="342"/>
    </row>
    <row r="118" spans="1:50" ht="14.4" customHeight="1" x14ac:dyDescent="0.3">
      <c r="A118" s="343"/>
      <c r="B118" s="342"/>
      <c r="C118" s="342"/>
      <c r="D118" s="342"/>
      <c r="E118" s="342"/>
      <c r="F118" s="342"/>
      <c r="G118" s="342"/>
      <c r="H118" s="342"/>
      <c r="I118" s="342"/>
      <c r="J118" s="342"/>
      <c r="K118" s="342"/>
      <c r="L118" s="342"/>
      <c r="M118" s="342"/>
      <c r="N118" s="342"/>
      <c r="O118" s="342"/>
      <c r="P118" s="342"/>
      <c r="Q118" s="342"/>
      <c r="R118" s="342"/>
      <c r="S118" s="342"/>
      <c r="T118" s="342"/>
      <c r="U118" s="342"/>
      <c r="V118" s="342"/>
      <c r="W118" s="342"/>
      <c r="X118" s="342"/>
      <c r="Y118" s="342"/>
      <c r="Z118" s="342"/>
      <c r="AA118" s="342"/>
      <c r="AB118" s="342"/>
      <c r="AC118" s="342"/>
      <c r="AD118" s="342"/>
      <c r="AE118" s="342"/>
      <c r="AF118" s="342"/>
      <c r="AG118" s="342"/>
      <c r="AH118" s="342"/>
      <c r="AI118" s="342"/>
      <c r="AJ118" s="342"/>
      <c r="AK118" s="342"/>
      <c r="AL118" s="342"/>
      <c r="AM118" s="342"/>
      <c r="AN118" s="342"/>
      <c r="AO118" s="342"/>
      <c r="AP118" s="342"/>
      <c r="AQ118" s="342"/>
      <c r="AR118" s="342"/>
      <c r="AS118" s="342"/>
      <c r="AT118" s="342"/>
      <c r="AU118" s="342"/>
      <c r="AV118" s="342"/>
      <c r="AW118" s="342"/>
      <c r="AX118" s="342"/>
    </row>
    <row r="119" spans="1:50" ht="14.4" customHeight="1" x14ac:dyDescent="0.3">
      <c r="A119" s="343"/>
      <c r="B119" s="342"/>
      <c r="C119" s="342"/>
      <c r="D119" s="342"/>
      <c r="E119" s="342"/>
      <c r="F119" s="342"/>
      <c r="G119" s="342"/>
      <c r="H119" s="342"/>
      <c r="I119" s="342"/>
      <c r="J119" s="342"/>
      <c r="K119" s="342"/>
      <c r="L119" s="342"/>
      <c r="M119" s="342"/>
      <c r="N119" s="342"/>
      <c r="O119" s="342"/>
      <c r="P119" s="342"/>
      <c r="Q119" s="342"/>
      <c r="R119" s="342"/>
      <c r="S119" s="342"/>
      <c r="T119" s="342"/>
      <c r="U119" s="342"/>
      <c r="V119" s="342"/>
      <c r="W119" s="342"/>
      <c r="X119" s="342"/>
      <c r="Y119" s="342"/>
      <c r="Z119" s="342"/>
      <c r="AA119" s="342"/>
      <c r="AB119" s="342"/>
      <c r="AC119" s="342"/>
      <c r="AD119" s="342"/>
      <c r="AE119" s="342"/>
      <c r="AF119" s="342"/>
      <c r="AG119" s="342"/>
      <c r="AH119" s="342"/>
      <c r="AI119" s="342"/>
      <c r="AJ119" s="342"/>
      <c r="AK119" s="342"/>
      <c r="AL119" s="342"/>
      <c r="AM119" s="342"/>
      <c r="AN119" s="342"/>
      <c r="AO119" s="342"/>
      <c r="AP119" s="342"/>
      <c r="AQ119" s="342"/>
      <c r="AR119" s="342"/>
      <c r="AS119" s="342"/>
      <c r="AT119" s="342"/>
      <c r="AU119" s="342"/>
      <c r="AV119" s="342"/>
      <c r="AW119" s="342"/>
      <c r="AX119" s="342"/>
    </row>
    <row r="120" spans="1:50" ht="14.4" customHeight="1" x14ac:dyDescent="0.3">
      <c r="A120" s="343"/>
      <c r="B120" s="342"/>
      <c r="C120" s="342"/>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342"/>
      <c r="AE120" s="342"/>
      <c r="AF120" s="342"/>
      <c r="AG120" s="342"/>
      <c r="AH120" s="342"/>
      <c r="AI120" s="342"/>
      <c r="AJ120" s="342"/>
      <c r="AK120" s="342"/>
      <c r="AL120" s="342"/>
      <c r="AM120" s="342"/>
      <c r="AN120" s="342"/>
      <c r="AO120" s="342"/>
      <c r="AP120" s="342"/>
      <c r="AQ120" s="342"/>
      <c r="AR120" s="342"/>
      <c r="AS120" s="342"/>
      <c r="AT120" s="342"/>
      <c r="AU120" s="342"/>
      <c r="AV120" s="342"/>
      <c r="AW120" s="342"/>
      <c r="AX120" s="342"/>
    </row>
    <row r="121" spans="1:50" ht="14.4" customHeight="1" x14ac:dyDescent="0.3">
      <c r="A121" s="343"/>
      <c r="B121" s="342"/>
      <c r="C121" s="342"/>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42"/>
      <c r="AE121" s="342"/>
      <c r="AF121" s="342"/>
      <c r="AG121" s="342"/>
      <c r="AH121" s="342"/>
      <c r="AI121" s="342"/>
      <c r="AJ121" s="342"/>
      <c r="AK121" s="342"/>
      <c r="AL121" s="342"/>
      <c r="AM121" s="342"/>
      <c r="AN121" s="342"/>
      <c r="AO121" s="342"/>
      <c r="AP121" s="342"/>
      <c r="AQ121" s="342"/>
      <c r="AR121" s="342"/>
      <c r="AS121" s="342"/>
      <c r="AT121" s="342"/>
      <c r="AU121" s="342"/>
      <c r="AV121" s="342"/>
      <c r="AW121" s="342"/>
      <c r="AX121" s="342"/>
    </row>
    <row r="122" spans="1:50" ht="14.4" customHeight="1" x14ac:dyDescent="0.3">
      <c r="A122" s="343"/>
      <c r="B122" s="342"/>
      <c r="C122" s="342"/>
      <c r="D122" s="342"/>
      <c r="E122" s="342"/>
      <c r="F122" s="342"/>
      <c r="G122" s="342"/>
      <c r="H122" s="342"/>
      <c r="I122" s="342"/>
      <c r="J122" s="342"/>
      <c r="K122" s="342"/>
      <c r="L122" s="342"/>
      <c r="M122" s="342"/>
      <c r="N122" s="342"/>
      <c r="O122" s="342"/>
      <c r="P122" s="342"/>
      <c r="Q122" s="342"/>
      <c r="R122" s="342"/>
      <c r="S122" s="342"/>
      <c r="T122" s="342"/>
      <c r="U122" s="342"/>
      <c r="V122" s="342"/>
      <c r="W122" s="342"/>
      <c r="X122" s="342"/>
      <c r="Y122" s="342"/>
      <c r="Z122" s="342"/>
      <c r="AA122" s="342"/>
      <c r="AB122" s="342"/>
      <c r="AC122" s="342"/>
      <c r="AD122" s="342"/>
      <c r="AE122" s="342"/>
      <c r="AF122" s="342"/>
      <c r="AG122" s="342"/>
      <c r="AH122" s="342"/>
      <c r="AI122" s="342"/>
      <c r="AJ122" s="342"/>
      <c r="AK122" s="342"/>
      <c r="AL122" s="342"/>
      <c r="AM122" s="342"/>
      <c r="AN122" s="342"/>
      <c r="AO122" s="342"/>
      <c r="AP122" s="342"/>
      <c r="AQ122" s="342"/>
      <c r="AR122" s="342"/>
      <c r="AS122" s="342"/>
      <c r="AT122" s="342"/>
      <c r="AU122" s="342"/>
      <c r="AV122" s="342"/>
      <c r="AW122" s="342"/>
      <c r="AX122" s="342"/>
    </row>
    <row r="123" spans="1:50" ht="14.4" customHeight="1" x14ac:dyDescent="0.3">
      <c r="A123" s="343"/>
      <c r="B123" s="342"/>
      <c r="C123" s="342"/>
      <c r="D123" s="342"/>
      <c r="E123" s="342"/>
      <c r="F123" s="342"/>
      <c r="G123" s="342"/>
      <c r="H123" s="342"/>
      <c r="I123" s="342"/>
      <c r="J123" s="342"/>
      <c r="K123" s="342"/>
      <c r="L123" s="342"/>
      <c r="M123" s="342"/>
      <c r="N123" s="342"/>
      <c r="O123" s="342"/>
      <c r="P123" s="342"/>
      <c r="Q123" s="342"/>
      <c r="R123" s="342"/>
      <c r="S123" s="342"/>
      <c r="T123" s="342"/>
      <c r="U123" s="342"/>
      <c r="V123" s="342"/>
      <c r="W123" s="342"/>
      <c r="X123" s="342"/>
      <c r="Y123" s="342"/>
      <c r="Z123" s="342"/>
      <c r="AA123" s="342"/>
      <c r="AB123" s="342"/>
      <c r="AC123" s="342"/>
      <c r="AD123" s="342"/>
      <c r="AE123" s="342"/>
      <c r="AF123" s="342"/>
      <c r="AG123" s="342"/>
      <c r="AH123" s="342"/>
      <c r="AI123" s="342"/>
      <c r="AJ123" s="342"/>
      <c r="AK123" s="342"/>
      <c r="AL123" s="342"/>
      <c r="AM123" s="342"/>
      <c r="AN123" s="342"/>
      <c r="AO123" s="342"/>
      <c r="AP123" s="342"/>
      <c r="AQ123" s="342"/>
      <c r="AR123" s="342"/>
      <c r="AS123" s="342"/>
      <c r="AT123" s="342"/>
      <c r="AU123" s="342"/>
      <c r="AV123" s="342"/>
      <c r="AW123" s="342"/>
      <c r="AX123" s="342"/>
    </row>
    <row r="124" spans="1:50" ht="14.4" customHeight="1" x14ac:dyDescent="0.3">
      <c r="A124" s="343"/>
      <c r="B124" s="342"/>
      <c r="C124" s="342"/>
      <c r="D124" s="342"/>
      <c r="E124" s="342"/>
      <c r="F124" s="342"/>
      <c r="G124" s="342"/>
      <c r="H124" s="342"/>
      <c r="I124" s="342"/>
      <c r="J124" s="342"/>
      <c r="K124" s="342"/>
      <c r="L124" s="342"/>
      <c r="M124" s="342"/>
      <c r="N124" s="342"/>
      <c r="O124" s="342"/>
      <c r="P124" s="342"/>
      <c r="Q124" s="342"/>
      <c r="R124" s="342"/>
      <c r="S124" s="342"/>
      <c r="T124" s="342"/>
      <c r="U124" s="342"/>
      <c r="V124" s="342"/>
      <c r="W124" s="342"/>
      <c r="X124" s="342"/>
      <c r="Y124" s="342"/>
      <c r="Z124" s="342"/>
      <c r="AA124" s="342"/>
      <c r="AB124" s="342"/>
      <c r="AC124" s="342"/>
      <c r="AD124" s="342"/>
      <c r="AE124" s="342"/>
      <c r="AF124" s="342"/>
      <c r="AG124" s="342"/>
      <c r="AH124" s="342"/>
      <c r="AI124" s="342"/>
      <c r="AJ124" s="342"/>
      <c r="AK124" s="342"/>
      <c r="AL124" s="342"/>
      <c r="AM124" s="342"/>
      <c r="AN124" s="342"/>
      <c r="AO124" s="342"/>
      <c r="AP124" s="342"/>
      <c r="AQ124" s="342"/>
      <c r="AR124" s="342"/>
      <c r="AS124" s="342"/>
      <c r="AT124" s="342"/>
      <c r="AU124" s="342"/>
      <c r="AV124" s="342"/>
      <c r="AW124" s="342"/>
      <c r="AX124" s="342"/>
    </row>
    <row r="125" spans="1:50" ht="14.4" customHeight="1" x14ac:dyDescent="0.3">
      <c r="A125" s="343"/>
      <c r="B125" s="342"/>
      <c r="C125" s="342"/>
      <c r="D125" s="342"/>
      <c r="E125" s="342"/>
      <c r="F125" s="342"/>
      <c r="G125" s="342"/>
      <c r="H125" s="342"/>
      <c r="I125" s="342"/>
      <c r="J125" s="342"/>
      <c r="K125" s="342"/>
      <c r="L125" s="342"/>
      <c r="M125" s="342"/>
      <c r="N125" s="342"/>
      <c r="O125" s="342"/>
      <c r="P125" s="342"/>
      <c r="Q125" s="342"/>
      <c r="R125" s="342"/>
      <c r="S125" s="342"/>
      <c r="T125" s="342"/>
      <c r="U125" s="342"/>
      <c r="V125" s="342"/>
      <c r="W125" s="342"/>
      <c r="X125" s="342"/>
      <c r="Y125" s="342"/>
      <c r="Z125" s="342"/>
      <c r="AA125" s="342"/>
      <c r="AB125" s="342"/>
      <c r="AC125" s="342"/>
      <c r="AD125" s="342"/>
      <c r="AE125" s="342"/>
      <c r="AF125" s="342"/>
      <c r="AG125" s="342"/>
      <c r="AH125" s="342"/>
      <c r="AI125" s="342"/>
      <c r="AJ125" s="342"/>
      <c r="AK125" s="342"/>
      <c r="AL125" s="342"/>
      <c r="AM125" s="342"/>
      <c r="AN125" s="342"/>
      <c r="AO125" s="342"/>
      <c r="AP125" s="342"/>
      <c r="AQ125" s="342"/>
      <c r="AR125" s="342"/>
      <c r="AS125" s="342"/>
      <c r="AT125" s="342"/>
      <c r="AU125" s="342"/>
      <c r="AV125" s="342"/>
      <c r="AW125" s="342"/>
      <c r="AX125" s="342"/>
    </row>
    <row r="126" spans="1:50" ht="14.4" customHeight="1" x14ac:dyDescent="0.3">
      <c r="A126" s="343"/>
      <c r="B126" s="342"/>
      <c r="C126" s="342"/>
      <c r="D126" s="342"/>
      <c r="E126" s="342"/>
      <c r="F126" s="342"/>
      <c r="G126" s="342"/>
      <c r="H126" s="342"/>
      <c r="I126" s="342"/>
      <c r="J126" s="342"/>
      <c r="K126" s="342"/>
      <c r="L126" s="342"/>
      <c r="M126" s="342"/>
      <c r="N126" s="342"/>
      <c r="O126" s="342"/>
      <c r="P126" s="342"/>
      <c r="Q126" s="342"/>
      <c r="R126" s="342"/>
      <c r="S126" s="342"/>
      <c r="T126" s="342"/>
      <c r="U126" s="342"/>
      <c r="V126" s="342"/>
      <c r="W126" s="342"/>
      <c r="X126" s="342"/>
      <c r="Y126" s="342"/>
      <c r="Z126" s="342"/>
      <c r="AA126" s="342"/>
      <c r="AB126" s="342"/>
      <c r="AC126" s="342"/>
      <c r="AD126" s="342"/>
      <c r="AE126" s="342"/>
      <c r="AF126" s="342"/>
      <c r="AG126" s="342"/>
      <c r="AH126" s="342"/>
      <c r="AI126" s="342"/>
      <c r="AJ126" s="342"/>
      <c r="AK126" s="342"/>
      <c r="AL126" s="342"/>
      <c r="AM126" s="342"/>
      <c r="AN126" s="342"/>
      <c r="AO126" s="342"/>
      <c r="AP126" s="342"/>
      <c r="AQ126" s="342"/>
      <c r="AR126" s="342"/>
      <c r="AS126" s="342"/>
      <c r="AT126" s="342"/>
      <c r="AU126" s="342"/>
      <c r="AV126" s="342"/>
      <c r="AW126" s="342"/>
      <c r="AX126" s="342"/>
    </row>
    <row r="127" spans="1:50" ht="14.4" customHeight="1" x14ac:dyDescent="0.3">
      <c r="A127" s="343"/>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342"/>
      <c r="AM127" s="342"/>
      <c r="AN127" s="342"/>
      <c r="AO127" s="342"/>
      <c r="AP127" s="342"/>
      <c r="AQ127" s="342"/>
      <c r="AR127" s="342"/>
      <c r="AS127" s="342"/>
      <c r="AT127" s="342"/>
      <c r="AU127" s="342"/>
      <c r="AV127" s="342"/>
      <c r="AW127" s="342"/>
      <c r="AX127" s="342"/>
    </row>
    <row r="128" spans="1:50" ht="14.4" customHeight="1" x14ac:dyDescent="0.3">
      <c r="A128" s="343"/>
      <c r="B128" s="342"/>
      <c r="C128" s="342"/>
      <c r="D128" s="342"/>
      <c r="E128" s="342"/>
      <c r="F128" s="342"/>
      <c r="G128" s="342"/>
      <c r="H128" s="342"/>
      <c r="I128" s="342"/>
      <c r="J128" s="342"/>
      <c r="K128" s="342"/>
      <c r="L128" s="342"/>
      <c r="M128" s="342"/>
      <c r="N128" s="342"/>
      <c r="O128" s="342"/>
      <c r="P128" s="342"/>
      <c r="Q128" s="342"/>
      <c r="R128" s="342"/>
      <c r="S128" s="342"/>
      <c r="T128" s="342"/>
      <c r="U128" s="342"/>
      <c r="V128" s="342"/>
      <c r="W128" s="342"/>
      <c r="X128" s="342"/>
      <c r="Y128" s="342"/>
      <c r="Z128" s="342"/>
      <c r="AA128" s="342"/>
      <c r="AB128" s="342"/>
      <c r="AC128" s="342"/>
      <c r="AD128" s="342"/>
      <c r="AE128" s="342"/>
      <c r="AF128" s="342"/>
      <c r="AG128" s="342"/>
      <c r="AH128" s="342"/>
      <c r="AI128" s="342"/>
      <c r="AJ128" s="342"/>
      <c r="AK128" s="342"/>
      <c r="AL128" s="342"/>
      <c r="AM128" s="342"/>
      <c r="AN128" s="342"/>
      <c r="AO128" s="342"/>
      <c r="AP128" s="342"/>
      <c r="AQ128" s="342"/>
      <c r="AR128" s="342"/>
      <c r="AS128" s="342"/>
      <c r="AT128" s="342"/>
      <c r="AU128" s="342"/>
      <c r="AV128" s="342"/>
      <c r="AW128" s="342"/>
      <c r="AX128" s="342"/>
    </row>
    <row r="129" spans="1:50" ht="14.4" customHeight="1" x14ac:dyDescent="0.3">
      <c r="A129" s="343"/>
      <c r="B129" s="342"/>
      <c r="C129" s="342"/>
      <c r="D129" s="342"/>
      <c r="E129" s="342"/>
      <c r="F129" s="342"/>
      <c r="G129" s="342"/>
      <c r="H129" s="342"/>
      <c r="I129" s="342"/>
      <c r="J129" s="342"/>
      <c r="K129" s="342"/>
      <c r="L129" s="342"/>
      <c r="M129" s="342"/>
      <c r="N129" s="342"/>
      <c r="O129" s="342"/>
      <c r="P129" s="342"/>
      <c r="Q129" s="342"/>
      <c r="R129" s="342"/>
      <c r="S129" s="342"/>
      <c r="T129" s="342"/>
      <c r="U129" s="342"/>
      <c r="V129" s="342"/>
      <c r="W129" s="342"/>
      <c r="X129" s="342"/>
      <c r="Y129" s="342"/>
      <c r="Z129" s="342"/>
      <c r="AA129" s="342"/>
      <c r="AB129" s="342"/>
      <c r="AC129" s="342"/>
      <c r="AD129" s="342"/>
      <c r="AE129" s="342"/>
      <c r="AF129" s="342"/>
      <c r="AG129" s="342"/>
      <c r="AH129" s="342"/>
      <c r="AI129" s="342"/>
      <c r="AJ129" s="342"/>
      <c r="AK129" s="342"/>
      <c r="AL129" s="342"/>
      <c r="AM129" s="342"/>
      <c r="AN129" s="342"/>
      <c r="AO129" s="342"/>
      <c r="AP129" s="342"/>
      <c r="AQ129" s="342"/>
      <c r="AR129" s="342"/>
      <c r="AS129" s="342"/>
      <c r="AT129" s="342"/>
      <c r="AU129" s="342"/>
      <c r="AV129" s="342"/>
      <c r="AW129" s="342"/>
      <c r="AX129" s="342"/>
    </row>
    <row r="130" spans="1:50" ht="14.4" customHeight="1" x14ac:dyDescent="0.3">
      <c r="A130" s="343"/>
      <c r="B130" s="342"/>
      <c r="C130" s="342"/>
      <c r="D130" s="342"/>
      <c r="E130" s="342"/>
      <c r="F130" s="342"/>
      <c r="G130" s="342"/>
      <c r="H130" s="342"/>
      <c r="I130" s="342"/>
      <c r="J130" s="342"/>
      <c r="K130" s="342"/>
      <c r="L130" s="342"/>
      <c r="M130" s="342"/>
      <c r="N130" s="342"/>
      <c r="O130" s="342"/>
      <c r="P130" s="342"/>
      <c r="Q130" s="342"/>
      <c r="R130" s="342"/>
      <c r="S130" s="342"/>
      <c r="T130" s="342"/>
      <c r="U130" s="342"/>
      <c r="V130" s="342"/>
      <c r="W130" s="342"/>
      <c r="X130" s="342"/>
      <c r="Y130" s="342"/>
      <c r="Z130" s="342"/>
      <c r="AA130" s="342"/>
      <c r="AB130" s="342"/>
      <c r="AC130" s="342"/>
      <c r="AD130" s="342"/>
      <c r="AE130" s="342"/>
      <c r="AF130" s="342"/>
      <c r="AG130" s="342"/>
      <c r="AH130" s="342"/>
      <c r="AI130" s="342"/>
      <c r="AJ130" s="342"/>
      <c r="AK130" s="342"/>
      <c r="AL130" s="342"/>
      <c r="AM130" s="342"/>
      <c r="AN130" s="342"/>
      <c r="AO130" s="342"/>
      <c r="AP130" s="342"/>
      <c r="AQ130" s="342"/>
      <c r="AR130" s="342"/>
      <c r="AS130" s="342"/>
      <c r="AT130" s="342"/>
      <c r="AU130" s="342"/>
      <c r="AV130" s="342"/>
      <c r="AW130" s="342"/>
      <c r="AX130" s="342"/>
    </row>
    <row r="131" spans="1:50" ht="14.4" customHeight="1" x14ac:dyDescent="0.3">
      <c r="A131" s="343"/>
      <c r="B131" s="342"/>
      <c r="C131" s="342"/>
      <c r="D131" s="342"/>
      <c r="E131" s="342"/>
      <c r="F131" s="342"/>
      <c r="G131" s="342"/>
      <c r="H131" s="342"/>
      <c r="I131" s="342"/>
      <c r="J131" s="342"/>
      <c r="K131" s="342"/>
      <c r="L131" s="342"/>
      <c r="M131" s="342"/>
      <c r="N131" s="342"/>
      <c r="O131" s="342"/>
      <c r="P131" s="342"/>
      <c r="Q131" s="342"/>
      <c r="R131" s="342"/>
      <c r="S131" s="342"/>
      <c r="T131" s="342"/>
      <c r="U131" s="342"/>
      <c r="V131" s="342"/>
      <c r="W131" s="342"/>
      <c r="X131" s="342"/>
      <c r="Y131" s="342"/>
      <c r="Z131" s="342"/>
      <c r="AA131" s="342"/>
      <c r="AB131" s="342"/>
      <c r="AC131" s="342"/>
      <c r="AD131" s="342"/>
      <c r="AE131" s="342"/>
      <c r="AF131" s="342"/>
      <c r="AG131" s="342"/>
      <c r="AH131" s="342"/>
      <c r="AI131" s="342"/>
      <c r="AJ131" s="342"/>
      <c r="AK131" s="342"/>
      <c r="AL131" s="342"/>
      <c r="AM131" s="342"/>
      <c r="AN131" s="342"/>
      <c r="AO131" s="342"/>
      <c r="AP131" s="342"/>
      <c r="AQ131" s="342"/>
      <c r="AR131" s="342"/>
      <c r="AS131" s="342"/>
      <c r="AT131" s="342"/>
      <c r="AU131" s="342"/>
      <c r="AV131" s="342"/>
      <c r="AW131" s="342"/>
      <c r="AX131" s="342"/>
    </row>
    <row r="132" spans="1:50" ht="14.4" customHeight="1" x14ac:dyDescent="0.3">
      <c r="A132" s="343"/>
      <c r="B132" s="342"/>
      <c r="C132" s="342"/>
      <c r="D132" s="342"/>
      <c r="E132" s="342"/>
      <c r="F132" s="342"/>
      <c r="G132" s="342"/>
      <c r="H132" s="342"/>
      <c r="I132" s="342"/>
      <c r="J132" s="342"/>
      <c r="K132" s="342"/>
      <c r="L132" s="342"/>
      <c r="M132" s="342"/>
      <c r="N132" s="342"/>
      <c r="O132" s="342"/>
      <c r="P132" s="342"/>
      <c r="Q132" s="342"/>
      <c r="R132" s="342"/>
      <c r="S132" s="342"/>
      <c r="T132" s="342"/>
      <c r="U132" s="342"/>
      <c r="V132" s="342"/>
      <c r="W132" s="342"/>
      <c r="X132" s="342"/>
      <c r="Y132" s="342"/>
      <c r="Z132" s="342"/>
      <c r="AA132" s="342"/>
      <c r="AB132" s="342"/>
      <c r="AC132" s="342"/>
      <c r="AD132" s="342"/>
      <c r="AE132" s="342"/>
      <c r="AF132" s="342"/>
      <c r="AG132" s="342"/>
      <c r="AH132" s="342"/>
      <c r="AI132" s="342"/>
      <c r="AJ132" s="342"/>
      <c r="AK132" s="342"/>
      <c r="AL132" s="342"/>
      <c r="AM132" s="342"/>
      <c r="AN132" s="342"/>
      <c r="AO132" s="342"/>
      <c r="AP132" s="342"/>
      <c r="AQ132" s="342"/>
      <c r="AR132" s="342"/>
      <c r="AS132" s="342"/>
      <c r="AT132" s="342"/>
      <c r="AU132" s="342"/>
      <c r="AV132" s="342"/>
      <c r="AW132" s="342"/>
      <c r="AX132" s="342"/>
    </row>
    <row r="133" spans="1:50" ht="14.4" customHeight="1" x14ac:dyDescent="0.3">
      <c r="A133" s="343"/>
      <c r="B133" s="342"/>
      <c r="C133" s="342"/>
      <c r="D133" s="342"/>
      <c r="E133" s="342"/>
      <c r="F133" s="342"/>
      <c r="G133" s="342"/>
      <c r="H133" s="342"/>
      <c r="I133" s="342"/>
      <c r="J133" s="342"/>
      <c r="K133" s="342"/>
      <c r="L133" s="342"/>
      <c r="M133" s="342"/>
      <c r="N133" s="342"/>
      <c r="O133" s="342"/>
      <c r="P133" s="342"/>
      <c r="Q133" s="342"/>
      <c r="R133" s="342"/>
      <c r="S133" s="342"/>
      <c r="T133" s="342"/>
      <c r="U133" s="342"/>
      <c r="V133" s="342"/>
      <c r="W133" s="342"/>
      <c r="X133" s="342"/>
      <c r="Y133" s="342"/>
      <c r="Z133" s="342"/>
      <c r="AA133" s="342"/>
      <c r="AB133" s="342"/>
      <c r="AC133" s="342"/>
      <c r="AD133" s="342"/>
      <c r="AE133" s="342"/>
      <c r="AF133" s="342"/>
      <c r="AG133" s="342"/>
      <c r="AH133" s="342"/>
      <c r="AI133" s="342"/>
      <c r="AJ133" s="342"/>
      <c r="AK133" s="342"/>
      <c r="AL133" s="342"/>
      <c r="AM133" s="342"/>
      <c r="AN133" s="342"/>
      <c r="AO133" s="342"/>
      <c r="AP133" s="342"/>
      <c r="AQ133" s="342"/>
      <c r="AR133" s="342"/>
      <c r="AS133" s="342"/>
      <c r="AT133" s="342"/>
      <c r="AU133" s="342"/>
      <c r="AV133" s="342"/>
      <c r="AW133" s="342"/>
      <c r="AX133" s="342"/>
    </row>
    <row r="134" spans="1:50" ht="14.4" customHeight="1" x14ac:dyDescent="0.3">
      <c r="A134" s="343"/>
      <c r="B134" s="342"/>
      <c r="C134" s="342"/>
      <c r="D134" s="342"/>
      <c r="E134" s="342"/>
      <c r="F134" s="342"/>
      <c r="G134" s="342"/>
      <c r="H134" s="342"/>
      <c r="I134" s="342"/>
      <c r="J134" s="342"/>
      <c r="K134" s="342"/>
      <c r="L134" s="342"/>
      <c r="M134" s="342"/>
      <c r="N134" s="342"/>
      <c r="O134" s="342"/>
      <c r="P134" s="342"/>
      <c r="Q134" s="342"/>
      <c r="R134" s="342"/>
      <c r="S134" s="342"/>
      <c r="T134" s="342"/>
      <c r="U134" s="342"/>
      <c r="V134" s="342"/>
      <c r="W134" s="342"/>
      <c r="X134" s="342"/>
      <c r="Y134" s="342"/>
      <c r="Z134" s="342"/>
      <c r="AA134" s="342"/>
      <c r="AB134" s="342"/>
      <c r="AC134" s="342"/>
      <c r="AD134" s="342"/>
      <c r="AE134" s="342"/>
      <c r="AF134" s="342"/>
      <c r="AG134" s="342"/>
      <c r="AH134" s="342"/>
      <c r="AI134" s="342"/>
      <c r="AJ134" s="342"/>
      <c r="AK134" s="342"/>
      <c r="AL134" s="342"/>
      <c r="AM134" s="342"/>
      <c r="AN134" s="342"/>
      <c r="AO134" s="342"/>
      <c r="AP134" s="342"/>
      <c r="AQ134" s="342"/>
      <c r="AR134" s="342"/>
      <c r="AS134" s="342"/>
      <c r="AT134" s="342"/>
      <c r="AU134" s="342"/>
      <c r="AV134" s="342"/>
      <c r="AW134" s="342"/>
      <c r="AX134" s="342"/>
    </row>
    <row r="135" spans="1:50" ht="14.4" customHeight="1" x14ac:dyDescent="0.3">
      <c r="A135" s="343"/>
      <c r="B135" s="342"/>
      <c r="C135" s="342"/>
      <c r="D135" s="342"/>
      <c r="E135" s="342"/>
      <c r="F135" s="342"/>
      <c r="G135" s="342"/>
      <c r="H135" s="342"/>
      <c r="I135" s="342"/>
      <c r="J135" s="342"/>
      <c r="K135" s="342"/>
      <c r="L135" s="342"/>
      <c r="M135" s="342"/>
      <c r="N135" s="342"/>
      <c r="O135" s="342"/>
      <c r="P135" s="342"/>
      <c r="Q135" s="342"/>
      <c r="R135" s="342"/>
      <c r="S135" s="342"/>
      <c r="T135" s="342"/>
      <c r="U135" s="342"/>
      <c r="V135" s="342"/>
      <c r="W135" s="342"/>
      <c r="X135" s="342"/>
      <c r="Y135" s="342"/>
      <c r="Z135" s="342"/>
      <c r="AA135" s="342"/>
      <c r="AB135" s="342"/>
      <c r="AC135" s="342"/>
      <c r="AD135" s="342"/>
      <c r="AE135" s="342"/>
      <c r="AF135" s="342"/>
      <c r="AG135" s="342"/>
      <c r="AH135" s="342"/>
      <c r="AI135" s="342"/>
      <c r="AJ135" s="342"/>
      <c r="AK135" s="342"/>
      <c r="AL135" s="342"/>
      <c r="AM135" s="342"/>
      <c r="AN135" s="342"/>
      <c r="AO135" s="342"/>
      <c r="AP135" s="342"/>
      <c r="AQ135" s="342"/>
      <c r="AR135" s="342"/>
      <c r="AS135" s="342"/>
      <c r="AT135" s="342"/>
      <c r="AU135" s="342"/>
      <c r="AV135" s="342"/>
      <c r="AW135" s="342"/>
      <c r="AX135" s="342"/>
    </row>
    <row r="136" spans="1:50" ht="14.4" customHeight="1" x14ac:dyDescent="0.3">
      <c r="A136" s="343"/>
      <c r="B136" s="342"/>
      <c r="C136" s="342"/>
      <c r="D136" s="342"/>
      <c r="E136" s="342"/>
      <c r="F136" s="342"/>
      <c r="G136" s="342"/>
      <c r="H136" s="342"/>
      <c r="I136" s="342"/>
      <c r="J136" s="342"/>
      <c r="K136" s="342"/>
      <c r="L136" s="342"/>
      <c r="M136" s="342"/>
      <c r="N136" s="342"/>
      <c r="O136" s="342"/>
      <c r="P136" s="342"/>
      <c r="Q136" s="342"/>
      <c r="R136" s="342"/>
      <c r="S136" s="342"/>
      <c r="T136" s="342"/>
      <c r="U136" s="342"/>
      <c r="V136" s="342"/>
      <c r="W136" s="342"/>
      <c r="X136" s="342"/>
      <c r="Y136" s="342"/>
      <c r="Z136" s="342"/>
      <c r="AA136" s="342"/>
      <c r="AB136" s="342"/>
      <c r="AC136" s="342"/>
      <c r="AD136" s="342"/>
      <c r="AE136" s="342"/>
      <c r="AF136" s="342"/>
      <c r="AG136" s="342"/>
      <c r="AH136" s="342"/>
      <c r="AI136" s="342"/>
      <c r="AJ136" s="342"/>
      <c r="AK136" s="342"/>
      <c r="AL136" s="342"/>
      <c r="AM136" s="342"/>
      <c r="AN136" s="342"/>
      <c r="AO136" s="342"/>
      <c r="AP136" s="342"/>
      <c r="AQ136" s="342"/>
      <c r="AR136" s="342"/>
      <c r="AS136" s="342"/>
      <c r="AT136" s="342"/>
      <c r="AU136" s="342"/>
      <c r="AV136" s="342"/>
      <c r="AW136" s="342"/>
      <c r="AX136" s="342"/>
    </row>
    <row r="137" spans="1:50" ht="14.4" customHeight="1" x14ac:dyDescent="0.3">
      <c r="A137" s="343"/>
      <c r="B137" s="342"/>
      <c r="C137" s="342"/>
      <c r="D137" s="342"/>
      <c r="E137" s="342"/>
      <c r="F137" s="342"/>
      <c r="G137" s="342"/>
      <c r="H137" s="342"/>
      <c r="I137" s="342"/>
      <c r="J137" s="342"/>
      <c r="K137" s="342"/>
      <c r="L137" s="342"/>
      <c r="M137" s="342"/>
      <c r="N137" s="342"/>
      <c r="O137" s="342"/>
      <c r="P137" s="342"/>
      <c r="Q137" s="342"/>
      <c r="R137" s="342"/>
      <c r="S137" s="342"/>
      <c r="T137" s="342"/>
      <c r="U137" s="342"/>
      <c r="V137" s="342"/>
      <c r="W137" s="342"/>
      <c r="X137" s="342"/>
      <c r="Y137" s="342"/>
      <c r="Z137" s="342"/>
      <c r="AA137" s="342"/>
      <c r="AB137" s="342"/>
      <c r="AC137" s="342"/>
      <c r="AD137" s="342"/>
      <c r="AE137" s="342"/>
      <c r="AF137" s="342"/>
      <c r="AG137" s="342"/>
      <c r="AH137" s="342"/>
      <c r="AI137" s="342"/>
      <c r="AJ137" s="342"/>
      <c r="AK137" s="342"/>
      <c r="AL137" s="342"/>
      <c r="AM137" s="342"/>
      <c r="AN137" s="342"/>
      <c r="AO137" s="342"/>
      <c r="AP137" s="342"/>
      <c r="AQ137" s="342"/>
      <c r="AR137" s="342"/>
      <c r="AS137" s="342"/>
      <c r="AT137" s="342"/>
      <c r="AU137" s="342"/>
      <c r="AV137" s="342"/>
      <c r="AW137" s="342"/>
      <c r="AX137" s="342"/>
    </row>
    <row r="138" spans="1:50" ht="14.4" customHeight="1" x14ac:dyDescent="0.3">
      <c r="A138" s="343"/>
      <c r="B138" s="342"/>
      <c r="C138" s="342"/>
      <c r="D138" s="342"/>
      <c r="E138" s="342"/>
      <c r="F138" s="342"/>
      <c r="G138" s="342"/>
      <c r="H138" s="342"/>
      <c r="I138" s="342"/>
      <c r="J138" s="342"/>
      <c r="K138" s="342"/>
      <c r="L138" s="342"/>
      <c r="M138" s="342"/>
      <c r="N138" s="342"/>
      <c r="O138" s="342"/>
      <c r="P138" s="342"/>
      <c r="Q138" s="342"/>
      <c r="R138" s="342"/>
      <c r="S138" s="342"/>
      <c r="T138" s="342"/>
      <c r="U138" s="342"/>
      <c r="V138" s="342"/>
      <c r="W138" s="342"/>
      <c r="X138" s="342"/>
      <c r="Y138" s="342"/>
      <c r="Z138" s="342"/>
      <c r="AA138" s="342"/>
      <c r="AB138" s="342"/>
      <c r="AC138" s="342"/>
      <c r="AD138" s="342"/>
      <c r="AE138" s="342"/>
      <c r="AF138" s="342"/>
      <c r="AG138" s="342"/>
      <c r="AH138" s="342"/>
      <c r="AI138" s="342"/>
      <c r="AJ138" s="342"/>
      <c r="AK138" s="342"/>
      <c r="AL138" s="342"/>
      <c r="AM138" s="342"/>
      <c r="AN138" s="342"/>
      <c r="AO138" s="342"/>
      <c r="AP138" s="342"/>
      <c r="AQ138" s="342"/>
      <c r="AR138" s="342"/>
      <c r="AS138" s="342"/>
      <c r="AT138" s="342"/>
      <c r="AU138" s="342"/>
      <c r="AV138" s="342"/>
      <c r="AW138" s="342"/>
      <c r="AX138" s="342"/>
    </row>
    <row r="139" spans="1:50" ht="14.4" customHeight="1" x14ac:dyDescent="0.3">
      <c r="A139" s="343"/>
      <c r="B139" s="342"/>
      <c r="C139" s="342"/>
      <c r="D139" s="342"/>
      <c r="E139" s="342"/>
      <c r="F139" s="342"/>
      <c r="G139" s="342"/>
      <c r="H139" s="342"/>
      <c r="I139" s="342"/>
      <c r="J139" s="342"/>
      <c r="K139" s="342"/>
      <c r="L139" s="342"/>
      <c r="M139" s="342"/>
      <c r="N139" s="342"/>
      <c r="O139" s="342"/>
      <c r="P139" s="342"/>
      <c r="Q139" s="342"/>
      <c r="R139" s="342"/>
      <c r="S139" s="342"/>
      <c r="T139" s="342"/>
      <c r="U139" s="342"/>
      <c r="V139" s="342"/>
      <c r="W139" s="342"/>
      <c r="X139" s="342"/>
      <c r="Y139" s="342"/>
      <c r="Z139" s="342"/>
      <c r="AA139" s="342"/>
      <c r="AB139" s="342"/>
      <c r="AC139" s="342"/>
      <c r="AD139" s="342"/>
      <c r="AE139" s="342"/>
      <c r="AF139" s="342"/>
      <c r="AG139" s="342"/>
      <c r="AH139" s="342"/>
      <c r="AI139" s="342"/>
      <c r="AJ139" s="342"/>
      <c r="AK139" s="342"/>
      <c r="AL139" s="342"/>
      <c r="AM139" s="342"/>
      <c r="AN139" s="342"/>
      <c r="AO139" s="342"/>
      <c r="AP139" s="342"/>
      <c r="AQ139" s="342"/>
      <c r="AR139" s="342"/>
      <c r="AS139" s="342"/>
      <c r="AT139" s="342"/>
      <c r="AU139" s="342"/>
      <c r="AV139" s="342"/>
      <c r="AW139" s="342"/>
      <c r="AX139" s="342"/>
    </row>
    <row r="140" spans="1:50" ht="14.4" customHeight="1" x14ac:dyDescent="0.3">
      <c r="A140" s="343"/>
      <c r="B140" s="342"/>
      <c r="C140" s="342"/>
      <c r="D140" s="342"/>
      <c r="E140" s="342"/>
      <c r="F140" s="342"/>
      <c r="G140" s="342"/>
      <c r="H140" s="342"/>
      <c r="I140" s="342"/>
      <c r="J140" s="342"/>
      <c r="K140" s="342"/>
      <c r="L140" s="342"/>
      <c r="M140" s="342"/>
      <c r="N140" s="342"/>
      <c r="O140" s="342"/>
      <c r="P140" s="342"/>
      <c r="Q140" s="342"/>
      <c r="R140" s="342"/>
      <c r="S140" s="342"/>
      <c r="T140" s="342"/>
      <c r="U140" s="342"/>
      <c r="V140" s="342"/>
      <c r="W140" s="342"/>
      <c r="X140" s="342"/>
      <c r="Y140" s="342"/>
      <c r="Z140" s="342"/>
      <c r="AA140" s="342"/>
      <c r="AB140" s="342"/>
      <c r="AC140" s="342"/>
      <c r="AD140" s="342"/>
      <c r="AE140" s="342"/>
      <c r="AF140" s="342"/>
      <c r="AG140" s="342"/>
      <c r="AH140" s="342"/>
      <c r="AI140" s="342"/>
      <c r="AJ140" s="342"/>
      <c r="AK140" s="342"/>
      <c r="AL140" s="342"/>
      <c r="AM140" s="342"/>
      <c r="AN140" s="342"/>
      <c r="AO140" s="342"/>
      <c r="AP140" s="342"/>
      <c r="AQ140" s="342"/>
      <c r="AR140" s="342"/>
      <c r="AS140" s="342"/>
      <c r="AT140" s="342"/>
      <c r="AU140" s="342"/>
      <c r="AV140" s="342"/>
      <c r="AW140" s="342"/>
      <c r="AX140" s="342"/>
    </row>
    <row r="141" spans="1:50" ht="14.4" customHeight="1" x14ac:dyDescent="0.3">
      <c r="A141" s="343"/>
      <c r="B141" s="342"/>
      <c r="C141" s="342"/>
      <c r="D141" s="342"/>
      <c r="E141" s="342"/>
      <c r="F141" s="342"/>
      <c r="G141" s="342"/>
      <c r="H141" s="342"/>
      <c r="I141" s="342"/>
      <c r="J141" s="342"/>
      <c r="K141" s="342"/>
      <c r="L141" s="342"/>
      <c r="M141" s="342"/>
      <c r="N141" s="342"/>
      <c r="O141" s="342"/>
      <c r="P141" s="342"/>
      <c r="Q141" s="342"/>
      <c r="R141" s="342"/>
      <c r="S141" s="342"/>
      <c r="T141" s="342"/>
      <c r="U141" s="342"/>
      <c r="V141" s="342"/>
      <c r="W141" s="342"/>
      <c r="X141" s="342"/>
      <c r="Y141" s="342"/>
      <c r="Z141" s="342"/>
      <c r="AA141" s="342"/>
      <c r="AB141" s="342"/>
      <c r="AC141" s="342"/>
      <c r="AD141" s="342"/>
      <c r="AE141" s="342"/>
      <c r="AF141" s="342"/>
      <c r="AG141" s="342"/>
      <c r="AH141" s="342"/>
      <c r="AI141" s="342"/>
      <c r="AJ141" s="342"/>
      <c r="AK141" s="342"/>
      <c r="AL141" s="342"/>
      <c r="AM141" s="342"/>
      <c r="AN141" s="342"/>
      <c r="AO141" s="342"/>
      <c r="AP141" s="342"/>
      <c r="AQ141" s="342"/>
      <c r="AR141" s="342"/>
      <c r="AS141" s="342"/>
      <c r="AT141" s="342"/>
      <c r="AU141" s="342"/>
      <c r="AV141" s="342"/>
      <c r="AW141" s="342"/>
      <c r="AX141" s="342"/>
    </row>
    <row r="142" spans="1:50" ht="14.4" customHeight="1" x14ac:dyDescent="0.3">
      <c r="A142" s="343"/>
      <c r="B142" s="342"/>
      <c r="C142" s="342"/>
      <c r="D142" s="342"/>
      <c r="E142" s="342"/>
      <c r="F142" s="342"/>
      <c r="G142" s="342"/>
      <c r="H142" s="342"/>
      <c r="I142" s="342"/>
      <c r="J142" s="342"/>
      <c r="K142" s="342"/>
      <c r="L142" s="342"/>
      <c r="M142" s="342"/>
      <c r="N142" s="342"/>
      <c r="O142" s="342"/>
      <c r="P142" s="342"/>
      <c r="Q142" s="342"/>
      <c r="R142" s="342"/>
      <c r="S142" s="342"/>
      <c r="T142" s="342"/>
      <c r="U142" s="342"/>
      <c r="V142" s="342"/>
      <c r="W142" s="342"/>
      <c r="X142" s="342"/>
      <c r="Y142" s="342"/>
      <c r="Z142" s="342"/>
      <c r="AA142" s="342"/>
      <c r="AB142" s="342"/>
      <c r="AC142" s="342"/>
      <c r="AD142" s="342"/>
      <c r="AE142" s="342"/>
      <c r="AF142" s="342"/>
      <c r="AG142" s="342"/>
      <c r="AH142" s="342"/>
      <c r="AI142" s="342"/>
      <c r="AJ142" s="342"/>
      <c r="AK142" s="342"/>
      <c r="AL142" s="342"/>
      <c r="AM142" s="342"/>
      <c r="AN142" s="342"/>
      <c r="AO142" s="342"/>
      <c r="AP142" s="342"/>
      <c r="AQ142" s="342"/>
      <c r="AR142" s="342"/>
      <c r="AS142" s="342"/>
      <c r="AT142" s="342"/>
      <c r="AU142" s="342"/>
      <c r="AV142" s="342"/>
      <c r="AW142" s="342"/>
      <c r="AX142" s="342"/>
    </row>
    <row r="143" spans="1:50" ht="14.4" customHeight="1" x14ac:dyDescent="0.3">
      <c r="A143" s="343"/>
      <c r="B143" s="342"/>
      <c r="C143" s="342"/>
      <c r="D143" s="342"/>
      <c r="E143" s="342"/>
      <c r="F143" s="342"/>
      <c r="G143" s="342"/>
      <c r="H143" s="342"/>
      <c r="I143" s="342"/>
      <c r="J143" s="342"/>
      <c r="K143" s="342"/>
      <c r="L143" s="342"/>
      <c r="M143" s="342"/>
      <c r="N143" s="342"/>
      <c r="O143" s="342"/>
      <c r="P143" s="342"/>
      <c r="Q143" s="342"/>
      <c r="R143" s="342"/>
      <c r="S143" s="342"/>
      <c r="T143" s="342"/>
      <c r="U143" s="342"/>
      <c r="V143" s="342"/>
      <c r="W143" s="342"/>
      <c r="X143" s="342"/>
      <c r="Y143" s="342"/>
      <c r="Z143" s="342"/>
      <c r="AA143" s="342"/>
      <c r="AB143" s="342"/>
      <c r="AC143" s="342"/>
      <c r="AD143" s="342"/>
      <c r="AE143" s="342"/>
      <c r="AF143" s="342"/>
      <c r="AG143" s="342"/>
      <c r="AH143" s="342"/>
      <c r="AI143" s="342"/>
      <c r="AJ143" s="342"/>
      <c r="AK143" s="342"/>
      <c r="AL143" s="342"/>
      <c r="AM143" s="342"/>
      <c r="AN143" s="342"/>
      <c r="AO143" s="342"/>
      <c r="AP143" s="342"/>
      <c r="AQ143" s="342"/>
      <c r="AR143" s="342"/>
      <c r="AS143" s="342"/>
      <c r="AT143" s="342"/>
      <c r="AU143" s="342"/>
      <c r="AV143" s="342"/>
      <c r="AW143" s="342"/>
      <c r="AX143" s="342"/>
    </row>
    <row r="144" spans="1:50" ht="14.4" customHeight="1" x14ac:dyDescent="0.3">
      <c r="A144" s="343"/>
      <c r="B144" s="342"/>
      <c r="C144" s="342"/>
      <c r="D144" s="342"/>
      <c r="E144" s="342"/>
      <c r="F144" s="342"/>
      <c r="G144" s="342"/>
      <c r="H144" s="342"/>
      <c r="I144" s="342"/>
      <c r="J144" s="342"/>
      <c r="K144" s="342"/>
      <c r="L144" s="342"/>
      <c r="M144" s="342"/>
      <c r="N144" s="342"/>
      <c r="O144" s="342"/>
      <c r="P144" s="342"/>
      <c r="Q144" s="342"/>
      <c r="R144" s="342"/>
      <c r="S144" s="342"/>
      <c r="T144" s="342"/>
      <c r="U144" s="342"/>
      <c r="V144" s="342"/>
      <c r="W144" s="342"/>
      <c r="X144" s="342"/>
      <c r="Y144" s="342"/>
      <c r="Z144" s="342"/>
      <c r="AA144" s="342"/>
      <c r="AB144" s="342"/>
      <c r="AC144" s="342"/>
      <c r="AD144" s="342"/>
      <c r="AE144" s="342"/>
      <c r="AF144" s="342"/>
      <c r="AG144" s="342"/>
      <c r="AH144" s="342"/>
      <c r="AI144" s="342"/>
      <c r="AJ144" s="342"/>
      <c r="AK144" s="342"/>
      <c r="AL144" s="342"/>
      <c r="AM144" s="342"/>
      <c r="AN144" s="342"/>
      <c r="AO144" s="342"/>
      <c r="AP144" s="342"/>
      <c r="AQ144" s="342"/>
      <c r="AR144" s="342"/>
      <c r="AS144" s="342"/>
      <c r="AT144" s="342"/>
      <c r="AU144" s="342"/>
      <c r="AV144" s="342"/>
      <c r="AW144" s="342"/>
      <c r="AX144" s="342"/>
    </row>
    <row r="145" spans="1:50" ht="14.4" customHeight="1" x14ac:dyDescent="0.3">
      <c r="A145" s="343"/>
      <c r="B145" s="342"/>
      <c r="C145" s="342"/>
      <c r="D145" s="342"/>
      <c r="E145" s="342"/>
      <c r="F145" s="342"/>
      <c r="G145" s="342"/>
      <c r="H145" s="342"/>
      <c r="I145" s="342"/>
      <c r="J145" s="342"/>
      <c r="K145" s="342"/>
      <c r="L145" s="342"/>
      <c r="M145" s="342"/>
      <c r="N145" s="342"/>
      <c r="O145" s="342"/>
      <c r="P145" s="342"/>
      <c r="Q145" s="342"/>
      <c r="R145" s="342"/>
      <c r="S145" s="342"/>
      <c r="T145" s="342"/>
      <c r="U145" s="342"/>
      <c r="V145" s="342"/>
      <c r="W145" s="342"/>
      <c r="X145" s="342"/>
      <c r="Y145" s="342"/>
      <c r="Z145" s="342"/>
      <c r="AA145" s="342"/>
      <c r="AB145" s="342"/>
      <c r="AC145" s="342"/>
      <c r="AD145" s="342"/>
      <c r="AE145" s="342"/>
      <c r="AF145" s="342"/>
      <c r="AG145" s="342"/>
      <c r="AH145" s="342"/>
      <c r="AI145" s="342"/>
      <c r="AJ145" s="342"/>
      <c r="AK145" s="342"/>
      <c r="AL145" s="342"/>
      <c r="AM145" s="342"/>
      <c r="AN145" s="342"/>
      <c r="AO145" s="342"/>
      <c r="AP145" s="342"/>
      <c r="AQ145" s="342"/>
      <c r="AR145" s="342"/>
      <c r="AS145" s="342"/>
      <c r="AT145" s="342"/>
      <c r="AU145" s="342"/>
      <c r="AV145" s="342"/>
      <c r="AW145" s="342"/>
      <c r="AX145" s="342"/>
    </row>
    <row r="146" spans="1:50" ht="14.4" customHeight="1" x14ac:dyDescent="0.3">
      <c r="A146" s="343"/>
      <c r="B146" s="342"/>
      <c r="C146" s="342"/>
      <c r="D146" s="342"/>
      <c r="E146" s="342"/>
      <c r="F146" s="342"/>
      <c r="G146" s="342"/>
      <c r="H146" s="342"/>
      <c r="I146" s="342"/>
      <c r="J146" s="342"/>
      <c r="K146" s="342"/>
      <c r="L146" s="342"/>
      <c r="M146" s="342"/>
      <c r="N146" s="342"/>
      <c r="O146" s="342"/>
      <c r="P146" s="342"/>
      <c r="Q146" s="342"/>
      <c r="R146" s="342"/>
      <c r="S146" s="342"/>
      <c r="T146" s="342"/>
      <c r="U146" s="342"/>
      <c r="V146" s="342"/>
      <c r="W146" s="342"/>
      <c r="X146" s="342"/>
      <c r="Y146" s="342"/>
      <c r="Z146" s="342"/>
      <c r="AA146" s="342"/>
      <c r="AB146" s="342"/>
      <c r="AC146" s="342"/>
      <c r="AD146" s="342"/>
      <c r="AE146" s="342"/>
      <c r="AF146" s="342"/>
      <c r="AG146" s="342"/>
      <c r="AH146" s="342"/>
      <c r="AI146" s="342"/>
      <c r="AJ146" s="342"/>
      <c r="AK146" s="342"/>
      <c r="AL146" s="342"/>
      <c r="AM146" s="342"/>
      <c r="AN146" s="342"/>
      <c r="AO146" s="342"/>
      <c r="AP146" s="342"/>
      <c r="AQ146" s="342"/>
      <c r="AR146" s="342"/>
      <c r="AS146" s="342"/>
      <c r="AT146" s="342"/>
      <c r="AU146" s="342"/>
      <c r="AV146" s="342"/>
      <c r="AW146" s="342"/>
      <c r="AX146" s="342"/>
    </row>
    <row r="147" spans="1:50" ht="14.4" customHeight="1" x14ac:dyDescent="0.3">
      <c r="A147" s="343"/>
      <c r="B147" s="342"/>
      <c r="C147" s="342"/>
      <c r="D147" s="342"/>
      <c r="E147" s="342"/>
      <c r="F147" s="342"/>
      <c r="G147" s="342"/>
      <c r="H147" s="342"/>
      <c r="I147" s="342"/>
      <c r="J147" s="342"/>
      <c r="K147" s="342"/>
      <c r="L147" s="342"/>
      <c r="M147" s="342"/>
      <c r="N147" s="342"/>
      <c r="O147" s="342"/>
      <c r="P147" s="342"/>
      <c r="Q147" s="342"/>
      <c r="R147" s="342"/>
      <c r="S147" s="342"/>
      <c r="T147" s="342"/>
      <c r="U147" s="342"/>
      <c r="V147" s="342"/>
      <c r="W147" s="342"/>
      <c r="X147" s="342"/>
      <c r="Y147" s="342"/>
      <c r="Z147" s="342"/>
      <c r="AA147" s="342"/>
      <c r="AB147" s="342"/>
      <c r="AC147" s="342"/>
      <c r="AD147" s="342"/>
      <c r="AE147" s="342"/>
      <c r="AF147" s="342"/>
      <c r="AG147" s="342"/>
      <c r="AH147" s="342"/>
      <c r="AI147" s="342"/>
      <c r="AJ147" s="342"/>
      <c r="AK147" s="342"/>
      <c r="AL147" s="342"/>
      <c r="AM147" s="342"/>
      <c r="AN147" s="342"/>
      <c r="AO147" s="342"/>
      <c r="AP147" s="342"/>
      <c r="AQ147" s="342"/>
      <c r="AR147" s="342"/>
      <c r="AS147" s="342"/>
      <c r="AT147" s="342"/>
      <c r="AU147" s="342"/>
      <c r="AV147" s="342"/>
      <c r="AW147" s="342"/>
      <c r="AX147" s="342"/>
    </row>
    <row r="148" spans="1:50" ht="14.4" customHeight="1" x14ac:dyDescent="0.3">
      <c r="A148" s="343"/>
      <c r="B148" s="342"/>
      <c r="C148" s="342"/>
      <c r="D148" s="342"/>
      <c r="E148" s="342"/>
      <c r="F148" s="342"/>
      <c r="G148" s="342"/>
      <c r="H148" s="342"/>
      <c r="I148" s="342"/>
      <c r="J148" s="342"/>
      <c r="K148" s="342"/>
      <c r="L148" s="342"/>
      <c r="M148" s="342"/>
      <c r="N148" s="342"/>
      <c r="O148" s="342"/>
      <c r="P148" s="342"/>
      <c r="Q148" s="342"/>
      <c r="R148" s="342"/>
      <c r="S148" s="342"/>
      <c r="T148" s="342"/>
      <c r="U148" s="342"/>
      <c r="V148" s="342"/>
      <c r="W148" s="342"/>
      <c r="X148" s="342"/>
      <c r="Y148" s="342"/>
      <c r="Z148" s="342"/>
      <c r="AA148" s="342"/>
      <c r="AB148" s="342"/>
      <c r="AC148" s="342"/>
      <c r="AD148" s="342"/>
      <c r="AE148" s="342"/>
      <c r="AF148" s="342"/>
      <c r="AG148" s="342"/>
      <c r="AH148" s="342"/>
      <c r="AI148" s="342"/>
      <c r="AJ148" s="342"/>
      <c r="AK148" s="342"/>
      <c r="AL148" s="342"/>
      <c r="AM148" s="342"/>
      <c r="AN148" s="342"/>
      <c r="AO148" s="342"/>
      <c r="AP148" s="342"/>
      <c r="AQ148" s="342"/>
      <c r="AR148" s="342"/>
      <c r="AS148" s="342"/>
      <c r="AT148" s="342"/>
      <c r="AU148" s="342"/>
      <c r="AV148" s="342"/>
      <c r="AW148" s="342"/>
      <c r="AX148" s="342"/>
    </row>
    <row r="149" spans="1:50" ht="14.4" customHeight="1" x14ac:dyDescent="0.3">
      <c r="A149" s="343"/>
      <c r="B149" s="342"/>
      <c r="C149" s="342"/>
      <c r="D149" s="342"/>
      <c r="E149" s="342"/>
      <c r="F149" s="342"/>
      <c r="G149" s="342"/>
      <c r="H149" s="342"/>
      <c r="I149" s="342"/>
      <c r="J149" s="342"/>
      <c r="K149" s="342"/>
      <c r="L149" s="342"/>
      <c r="M149" s="342"/>
      <c r="N149" s="342"/>
      <c r="O149" s="342"/>
      <c r="P149" s="342"/>
      <c r="Q149" s="342"/>
      <c r="R149" s="342"/>
      <c r="S149" s="342"/>
      <c r="T149" s="342"/>
      <c r="U149" s="342"/>
      <c r="V149" s="342"/>
      <c r="W149" s="342"/>
      <c r="X149" s="342"/>
      <c r="Y149" s="342"/>
      <c r="Z149" s="342"/>
      <c r="AA149" s="342"/>
      <c r="AB149" s="342"/>
      <c r="AC149" s="342"/>
      <c r="AD149" s="342"/>
      <c r="AE149" s="342"/>
      <c r="AF149" s="342"/>
      <c r="AG149" s="342"/>
      <c r="AH149" s="342"/>
      <c r="AI149" s="342"/>
      <c r="AJ149" s="342"/>
      <c r="AK149" s="342"/>
      <c r="AL149" s="342"/>
      <c r="AM149" s="342"/>
      <c r="AN149" s="342"/>
      <c r="AO149" s="342"/>
      <c r="AP149" s="342"/>
      <c r="AQ149" s="342"/>
      <c r="AR149" s="342"/>
      <c r="AS149" s="342"/>
      <c r="AT149" s="342"/>
      <c r="AU149" s="342"/>
      <c r="AV149" s="342"/>
      <c r="AW149" s="342"/>
      <c r="AX149" s="342"/>
    </row>
    <row r="150" spans="1:50" ht="14.4" customHeight="1" x14ac:dyDescent="0.3">
      <c r="A150" s="343"/>
      <c r="B150" s="342"/>
      <c r="C150" s="342"/>
      <c r="D150" s="342"/>
      <c r="E150" s="342"/>
      <c r="F150" s="342"/>
      <c r="G150" s="342"/>
      <c r="H150" s="342"/>
      <c r="I150" s="342"/>
      <c r="J150" s="342"/>
      <c r="K150" s="342"/>
      <c r="L150" s="342"/>
      <c r="M150" s="342"/>
      <c r="N150" s="342"/>
      <c r="O150" s="342"/>
      <c r="P150" s="342"/>
      <c r="Q150" s="342"/>
      <c r="R150" s="342"/>
      <c r="S150" s="342"/>
      <c r="T150" s="342"/>
      <c r="U150" s="342"/>
      <c r="V150" s="342"/>
      <c r="W150" s="342"/>
      <c r="X150" s="342"/>
      <c r="Y150" s="342"/>
      <c r="Z150" s="342"/>
      <c r="AA150" s="342"/>
      <c r="AB150" s="342"/>
      <c r="AC150" s="342"/>
      <c r="AD150" s="342"/>
      <c r="AE150" s="342"/>
      <c r="AF150" s="342"/>
      <c r="AG150" s="342"/>
      <c r="AH150" s="342"/>
      <c r="AI150" s="342"/>
      <c r="AJ150" s="342"/>
      <c r="AK150" s="342"/>
      <c r="AL150" s="342"/>
      <c r="AM150" s="342"/>
      <c r="AN150" s="342"/>
      <c r="AO150" s="342"/>
      <c r="AP150" s="342"/>
      <c r="AQ150" s="342"/>
      <c r="AR150" s="342"/>
      <c r="AS150" s="342"/>
      <c r="AT150" s="342"/>
      <c r="AU150" s="342"/>
      <c r="AV150" s="342"/>
      <c r="AW150" s="342"/>
      <c r="AX150" s="342"/>
    </row>
    <row r="151" spans="1:50" ht="14.4" customHeight="1" x14ac:dyDescent="0.3">
      <c r="A151" s="343"/>
      <c r="B151" s="342"/>
      <c r="C151" s="342"/>
      <c r="D151" s="342"/>
      <c r="E151" s="342"/>
      <c r="F151" s="342"/>
      <c r="G151" s="342"/>
      <c r="H151" s="342"/>
      <c r="I151" s="342"/>
      <c r="J151" s="342"/>
      <c r="K151" s="342"/>
      <c r="L151" s="342"/>
      <c r="M151" s="342"/>
      <c r="N151" s="342"/>
      <c r="O151" s="342"/>
      <c r="P151" s="342"/>
      <c r="Q151" s="342"/>
      <c r="R151" s="342"/>
      <c r="S151" s="342"/>
      <c r="T151" s="342"/>
      <c r="U151" s="342"/>
      <c r="V151" s="342"/>
      <c r="W151" s="342"/>
      <c r="X151" s="342"/>
      <c r="Y151" s="342"/>
      <c r="Z151" s="342"/>
      <c r="AA151" s="342"/>
      <c r="AB151" s="342"/>
      <c r="AC151" s="342"/>
      <c r="AD151" s="342"/>
      <c r="AE151" s="342"/>
      <c r="AF151" s="342"/>
      <c r="AG151" s="342"/>
      <c r="AH151" s="342"/>
      <c r="AI151" s="342"/>
      <c r="AJ151" s="342"/>
      <c r="AK151" s="342"/>
      <c r="AL151" s="342"/>
      <c r="AM151" s="342"/>
      <c r="AN151" s="342"/>
      <c r="AO151" s="342"/>
      <c r="AP151" s="342"/>
      <c r="AQ151" s="342"/>
      <c r="AR151" s="342"/>
      <c r="AS151" s="342"/>
      <c r="AT151" s="342"/>
      <c r="AU151" s="342"/>
      <c r="AV151" s="342"/>
      <c r="AW151" s="342"/>
      <c r="AX151" s="342"/>
    </row>
    <row r="152" spans="1:50" ht="14.4" customHeight="1" x14ac:dyDescent="0.3">
      <c r="A152" s="343"/>
      <c r="B152" s="342"/>
      <c r="C152" s="342"/>
      <c r="D152" s="342"/>
      <c r="E152" s="342"/>
      <c r="F152" s="342"/>
      <c r="G152" s="342"/>
      <c r="H152" s="342"/>
      <c r="I152" s="342"/>
      <c r="J152" s="342"/>
      <c r="K152" s="342"/>
      <c r="L152" s="342"/>
      <c r="M152" s="342"/>
      <c r="N152" s="342"/>
      <c r="O152" s="342"/>
      <c r="P152" s="342"/>
      <c r="Q152" s="342"/>
      <c r="R152" s="342"/>
      <c r="S152" s="342"/>
      <c r="T152" s="342"/>
      <c r="U152" s="342"/>
      <c r="V152" s="342"/>
      <c r="W152" s="342"/>
      <c r="X152" s="342"/>
      <c r="Y152" s="342"/>
      <c r="Z152" s="342"/>
      <c r="AA152" s="342"/>
      <c r="AB152" s="342"/>
      <c r="AC152" s="342"/>
      <c r="AD152" s="342"/>
      <c r="AE152" s="342"/>
      <c r="AF152" s="342"/>
      <c r="AG152" s="342"/>
      <c r="AH152" s="342"/>
      <c r="AI152" s="342"/>
      <c r="AJ152" s="342"/>
      <c r="AK152" s="342"/>
      <c r="AL152" s="342"/>
      <c r="AM152" s="342"/>
      <c r="AN152" s="342"/>
      <c r="AO152" s="342"/>
      <c r="AP152" s="342"/>
      <c r="AQ152" s="342"/>
      <c r="AR152" s="342"/>
      <c r="AS152" s="342"/>
      <c r="AT152" s="342"/>
      <c r="AU152" s="342"/>
      <c r="AV152" s="342"/>
      <c r="AW152" s="342"/>
      <c r="AX152" s="342"/>
    </row>
    <row r="153" spans="1:50" ht="14.4" customHeight="1" x14ac:dyDescent="0.3">
      <c r="A153" s="343"/>
      <c r="B153" s="342"/>
      <c r="C153" s="342"/>
      <c r="D153" s="342"/>
      <c r="E153" s="342"/>
      <c r="F153" s="342"/>
      <c r="G153" s="342"/>
      <c r="H153" s="342"/>
      <c r="I153" s="342"/>
      <c r="J153" s="342"/>
      <c r="K153" s="342"/>
      <c r="L153" s="342"/>
      <c r="M153" s="342"/>
      <c r="N153" s="342"/>
      <c r="O153" s="342"/>
      <c r="P153" s="342"/>
      <c r="Q153" s="342"/>
      <c r="R153" s="342"/>
      <c r="S153" s="342"/>
      <c r="T153" s="342"/>
      <c r="U153" s="342"/>
      <c r="V153" s="342"/>
      <c r="W153" s="342"/>
      <c r="X153" s="342"/>
      <c r="Y153" s="342"/>
      <c r="Z153" s="342"/>
      <c r="AA153" s="342"/>
      <c r="AB153" s="342"/>
      <c r="AC153" s="342"/>
      <c r="AD153" s="342"/>
      <c r="AE153" s="342"/>
      <c r="AF153" s="342"/>
      <c r="AG153" s="342"/>
      <c r="AH153" s="342"/>
      <c r="AI153" s="342"/>
      <c r="AJ153" s="342"/>
      <c r="AK153" s="342"/>
      <c r="AL153" s="342"/>
      <c r="AM153" s="342"/>
      <c r="AN153" s="342"/>
      <c r="AO153" s="342"/>
      <c r="AP153" s="342"/>
      <c r="AQ153" s="342"/>
      <c r="AR153" s="342"/>
      <c r="AS153" s="342"/>
      <c r="AT153" s="342"/>
      <c r="AU153" s="342"/>
      <c r="AV153" s="342"/>
      <c r="AW153" s="342"/>
      <c r="AX153" s="342"/>
    </row>
    <row r="154" spans="1:50" ht="14.4" customHeight="1" x14ac:dyDescent="0.3">
      <c r="A154" s="343"/>
      <c r="B154" s="342"/>
      <c r="C154" s="342"/>
      <c r="D154" s="342"/>
      <c r="E154" s="342"/>
      <c r="F154" s="342"/>
      <c r="G154" s="342"/>
      <c r="H154" s="342"/>
      <c r="I154" s="342"/>
      <c r="J154" s="342"/>
      <c r="K154" s="342"/>
      <c r="L154" s="342"/>
      <c r="M154" s="342"/>
      <c r="N154" s="342"/>
      <c r="O154" s="342"/>
      <c r="P154" s="342"/>
      <c r="Q154" s="342"/>
      <c r="R154" s="342"/>
      <c r="S154" s="342"/>
      <c r="T154" s="342"/>
      <c r="U154" s="342"/>
      <c r="V154" s="342"/>
      <c r="W154" s="342"/>
      <c r="X154" s="342"/>
      <c r="Y154" s="342"/>
      <c r="Z154" s="342"/>
      <c r="AA154" s="342"/>
      <c r="AB154" s="342"/>
      <c r="AC154" s="342"/>
      <c r="AD154" s="342"/>
      <c r="AE154" s="342"/>
      <c r="AF154" s="342"/>
      <c r="AG154" s="342"/>
      <c r="AH154" s="342"/>
      <c r="AI154" s="342"/>
      <c r="AJ154" s="342"/>
      <c r="AK154" s="342"/>
      <c r="AL154" s="342"/>
      <c r="AM154" s="342"/>
      <c r="AN154" s="342"/>
      <c r="AO154" s="342"/>
      <c r="AP154" s="342"/>
      <c r="AQ154" s="342"/>
      <c r="AR154" s="342"/>
      <c r="AS154" s="342"/>
      <c r="AT154" s="342"/>
      <c r="AU154" s="342"/>
      <c r="AV154" s="342"/>
      <c r="AW154" s="342"/>
      <c r="AX154" s="342"/>
    </row>
    <row r="155" spans="1:50" ht="14.4" customHeight="1" x14ac:dyDescent="0.3">
      <c r="A155" s="343"/>
      <c r="B155" s="342"/>
      <c r="C155" s="342"/>
      <c r="D155" s="342"/>
      <c r="E155" s="342"/>
      <c r="F155" s="342"/>
      <c r="G155" s="342"/>
      <c r="H155" s="342"/>
      <c r="I155" s="342"/>
      <c r="J155" s="342"/>
      <c r="K155" s="342"/>
      <c r="L155" s="342"/>
      <c r="M155" s="342"/>
      <c r="N155" s="342"/>
      <c r="O155" s="342"/>
      <c r="P155" s="342"/>
      <c r="Q155" s="342"/>
      <c r="R155" s="342"/>
      <c r="S155" s="342"/>
      <c r="T155" s="342"/>
      <c r="U155" s="342"/>
      <c r="V155" s="342"/>
      <c r="W155" s="342"/>
      <c r="X155" s="342"/>
      <c r="Y155" s="342"/>
      <c r="Z155" s="342"/>
      <c r="AA155" s="342"/>
      <c r="AB155" s="342"/>
      <c r="AC155" s="342"/>
      <c r="AD155" s="342"/>
      <c r="AE155" s="342"/>
      <c r="AF155" s="342"/>
      <c r="AG155" s="342"/>
      <c r="AH155" s="342"/>
      <c r="AI155" s="342"/>
      <c r="AJ155" s="342"/>
      <c r="AK155" s="342"/>
      <c r="AL155" s="342"/>
      <c r="AM155" s="342"/>
      <c r="AN155" s="342"/>
      <c r="AO155" s="342"/>
      <c r="AP155" s="342"/>
      <c r="AQ155" s="342"/>
      <c r="AR155" s="342"/>
      <c r="AS155" s="342"/>
      <c r="AT155" s="342"/>
      <c r="AU155" s="342"/>
      <c r="AV155" s="342"/>
      <c r="AW155" s="342"/>
      <c r="AX155" s="342"/>
    </row>
    <row r="156" spans="1:50" ht="14.4" customHeight="1" x14ac:dyDescent="0.3">
      <c r="A156" s="343"/>
      <c r="B156" s="342"/>
      <c r="C156" s="342"/>
      <c r="D156" s="342"/>
      <c r="E156" s="342"/>
      <c r="F156" s="342"/>
      <c r="G156" s="342"/>
      <c r="H156" s="342"/>
      <c r="I156" s="342"/>
      <c r="J156" s="342"/>
      <c r="K156" s="342"/>
      <c r="L156" s="342"/>
      <c r="M156" s="342"/>
      <c r="N156" s="342"/>
      <c r="O156" s="342"/>
      <c r="P156" s="342"/>
      <c r="Q156" s="342"/>
      <c r="R156" s="342"/>
      <c r="S156" s="342"/>
      <c r="T156" s="342"/>
      <c r="U156" s="342"/>
      <c r="V156" s="342"/>
      <c r="W156" s="342"/>
      <c r="X156" s="342"/>
      <c r="Y156" s="342"/>
      <c r="Z156" s="342"/>
      <c r="AA156" s="342"/>
      <c r="AB156" s="342"/>
      <c r="AC156" s="342"/>
      <c r="AD156" s="342"/>
      <c r="AE156" s="342"/>
      <c r="AF156" s="342"/>
      <c r="AG156" s="342"/>
      <c r="AH156" s="342"/>
      <c r="AI156" s="342"/>
      <c r="AJ156" s="342"/>
      <c r="AK156" s="342"/>
      <c r="AL156" s="342"/>
      <c r="AM156" s="342"/>
      <c r="AN156" s="342"/>
      <c r="AO156" s="342"/>
      <c r="AP156" s="342"/>
      <c r="AQ156" s="342"/>
      <c r="AR156" s="342"/>
      <c r="AS156" s="342"/>
      <c r="AT156" s="342"/>
      <c r="AU156" s="342"/>
      <c r="AV156" s="342"/>
      <c r="AW156" s="342"/>
      <c r="AX156" s="342"/>
    </row>
    <row r="157" spans="1:50" ht="14.4" customHeight="1" x14ac:dyDescent="0.3">
      <c r="A157" s="343"/>
      <c r="B157" s="342"/>
      <c r="C157" s="342"/>
      <c r="D157" s="342"/>
      <c r="E157" s="342"/>
      <c r="F157" s="342"/>
      <c r="G157" s="342"/>
      <c r="H157" s="342"/>
      <c r="I157" s="342"/>
      <c r="J157" s="342"/>
      <c r="K157" s="342"/>
      <c r="L157" s="342"/>
      <c r="M157" s="342"/>
      <c r="N157" s="342"/>
      <c r="O157" s="342"/>
      <c r="P157" s="342"/>
      <c r="Q157" s="342"/>
      <c r="R157" s="342"/>
      <c r="S157" s="342"/>
      <c r="T157" s="342"/>
      <c r="U157" s="342"/>
      <c r="V157" s="342"/>
      <c r="W157" s="342"/>
      <c r="X157" s="342"/>
      <c r="Y157" s="342"/>
      <c r="Z157" s="342"/>
      <c r="AA157" s="342"/>
      <c r="AB157" s="342"/>
      <c r="AC157" s="342"/>
      <c r="AD157" s="342"/>
      <c r="AE157" s="342"/>
      <c r="AF157" s="342"/>
      <c r="AG157" s="342"/>
      <c r="AH157" s="342"/>
      <c r="AI157" s="342"/>
      <c r="AJ157" s="342"/>
      <c r="AK157" s="342"/>
      <c r="AL157" s="342"/>
      <c r="AM157" s="342"/>
      <c r="AN157" s="342"/>
      <c r="AO157" s="342"/>
      <c r="AP157" s="342"/>
      <c r="AQ157" s="342"/>
      <c r="AR157" s="342"/>
      <c r="AS157" s="342"/>
      <c r="AT157" s="342"/>
      <c r="AU157" s="342"/>
      <c r="AV157" s="342"/>
      <c r="AW157" s="342"/>
      <c r="AX157" s="342"/>
    </row>
    <row r="158" spans="1:50" ht="14.4" customHeight="1" x14ac:dyDescent="0.3">
      <c r="A158" s="343"/>
      <c r="B158" s="342"/>
      <c r="C158" s="342"/>
      <c r="D158" s="342"/>
      <c r="E158" s="342"/>
      <c r="F158" s="342"/>
      <c r="G158" s="342"/>
      <c r="H158" s="342"/>
      <c r="I158" s="342"/>
      <c r="J158" s="342"/>
      <c r="K158" s="342"/>
      <c r="L158" s="342"/>
      <c r="M158" s="342"/>
      <c r="N158" s="342"/>
      <c r="O158" s="342"/>
      <c r="P158" s="342"/>
      <c r="Q158" s="342"/>
      <c r="R158" s="342"/>
      <c r="S158" s="342"/>
      <c r="T158" s="342"/>
      <c r="U158" s="342"/>
      <c r="V158" s="342"/>
      <c r="W158" s="342"/>
      <c r="X158" s="342"/>
      <c r="Y158" s="342"/>
      <c r="Z158" s="342"/>
      <c r="AA158" s="342"/>
      <c r="AB158" s="342"/>
      <c r="AC158" s="342"/>
      <c r="AD158" s="342"/>
      <c r="AE158" s="342"/>
      <c r="AF158" s="342"/>
      <c r="AG158" s="342"/>
      <c r="AH158" s="342"/>
      <c r="AI158" s="342"/>
      <c r="AJ158" s="342"/>
      <c r="AK158" s="342"/>
      <c r="AL158" s="342"/>
      <c r="AM158" s="342"/>
      <c r="AN158" s="342"/>
      <c r="AO158" s="342"/>
      <c r="AP158" s="342"/>
      <c r="AQ158" s="342"/>
      <c r="AR158" s="342"/>
      <c r="AS158" s="342"/>
      <c r="AT158" s="342"/>
      <c r="AU158" s="342"/>
      <c r="AV158" s="342"/>
      <c r="AW158" s="342"/>
      <c r="AX158" s="342"/>
    </row>
    <row r="159" spans="1:50" ht="14.4" customHeight="1" x14ac:dyDescent="0.3">
      <c r="A159" s="343"/>
      <c r="B159" s="342"/>
      <c r="C159" s="342"/>
      <c r="D159" s="342"/>
      <c r="E159" s="342"/>
      <c r="F159" s="342"/>
      <c r="G159" s="342"/>
      <c r="H159" s="342"/>
      <c r="I159" s="342"/>
      <c r="J159" s="342"/>
      <c r="K159" s="342"/>
      <c r="L159" s="342"/>
      <c r="M159" s="342"/>
      <c r="N159" s="342"/>
      <c r="O159" s="342"/>
      <c r="P159" s="342"/>
      <c r="Q159" s="342"/>
      <c r="R159" s="342"/>
      <c r="S159" s="342"/>
      <c r="T159" s="342"/>
      <c r="U159" s="342"/>
      <c r="V159" s="342"/>
      <c r="W159" s="342"/>
      <c r="X159" s="342"/>
      <c r="Y159" s="342"/>
      <c r="Z159" s="342"/>
      <c r="AA159" s="342"/>
      <c r="AB159" s="342"/>
      <c r="AC159" s="342"/>
      <c r="AD159" s="342"/>
      <c r="AE159" s="342"/>
      <c r="AF159" s="342"/>
      <c r="AG159" s="342"/>
      <c r="AH159" s="342"/>
      <c r="AI159" s="342"/>
      <c r="AJ159" s="342"/>
      <c r="AK159" s="342"/>
      <c r="AL159" s="342"/>
      <c r="AM159" s="342"/>
      <c r="AN159" s="342"/>
      <c r="AO159" s="342"/>
      <c r="AP159" s="342"/>
      <c r="AQ159" s="342"/>
      <c r="AR159" s="342"/>
      <c r="AS159" s="342"/>
      <c r="AT159" s="342"/>
      <c r="AU159" s="342"/>
      <c r="AV159" s="342"/>
      <c r="AW159" s="342"/>
      <c r="AX159" s="342"/>
    </row>
    <row r="160" spans="1:50" ht="14.4" customHeight="1" x14ac:dyDescent="0.3">
      <c r="A160" s="343"/>
      <c r="B160" s="342"/>
      <c r="C160" s="342"/>
      <c r="D160" s="342"/>
      <c r="E160" s="342"/>
      <c r="F160" s="342"/>
      <c r="G160" s="342"/>
      <c r="H160" s="342"/>
      <c r="I160" s="342"/>
      <c r="J160" s="342"/>
      <c r="K160" s="342"/>
      <c r="L160" s="342"/>
      <c r="M160" s="342"/>
      <c r="N160" s="342"/>
      <c r="O160" s="342"/>
      <c r="P160" s="342"/>
      <c r="Q160" s="342"/>
      <c r="R160" s="342"/>
      <c r="S160" s="342"/>
      <c r="T160" s="342"/>
      <c r="U160" s="342"/>
      <c r="V160" s="342"/>
      <c r="W160" s="342"/>
      <c r="X160" s="342"/>
      <c r="Y160" s="342"/>
      <c r="Z160" s="342"/>
      <c r="AA160" s="342"/>
      <c r="AB160" s="342"/>
      <c r="AC160" s="342"/>
      <c r="AD160" s="342"/>
      <c r="AE160" s="342"/>
      <c r="AF160" s="342"/>
      <c r="AG160" s="342"/>
      <c r="AH160" s="342"/>
      <c r="AI160" s="342"/>
      <c r="AJ160" s="342"/>
      <c r="AK160" s="342"/>
      <c r="AL160" s="342"/>
      <c r="AM160" s="342"/>
      <c r="AN160" s="342"/>
      <c r="AO160" s="342"/>
      <c r="AP160" s="342"/>
      <c r="AQ160" s="342"/>
      <c r="AR160" s="342"/>
      <c r="AS160" s="342"/>
      <c r="AT160" s="342"/>
      <c r="AU160" s="342"/>
      <c r="AV160" s="342"/>
      <c r="AW160" s="342"/>
      <c r="AX160" s="342"/>
    </row>
    <row r="161" spans="1:50" ht="14.4" customHeight="1" x14ac:dyDescent="0.3">
      <c r="A161" s="343"/>
      <c r="B161" s="342"/>
      <c r="C161" s="342"/>
      <c r="D161" s="342"/>
      <c r="E161" s="342"/>
      <c r="F161" s="342"/>
      <c r="G161" s="342"/>
      <c r="H161" s="342"/>
      <c r="I161" s="342"/>
      <c r="J161" s="342"/>
      <c r="K161" s="342"/>
      <c r="L161" s="342"/>
      <c r="M161" s="342"/>
      <c r="N161" s="342"/>
      <c r="O161" s="342"/>
      <c r="P161" s="342"/>
      <c r="Q161" s="342"/>
      <c r="R161" s="342"/>
      <c r="S161" s="342"/>
      <c r="T161" s="342"/>
      <c r="U161" s="342"/>
      <c r="V161" s="342"/>
      <c r="W161" s="342"/>
      <c r="X161" s="342"/>
      <c r="Y161" s="342"/>
      <c r="Z161" s="342"/>
      <c r="AA161" s="342"/>
      <c r="AB161" s="342"/>
      <c r="AC161" s="342"/>
      <c r="AD161" s="342"/>
      <c r="AE161" s="342"/>
      <c r="AF161" s="342"/>
      <c r="AG161" s="342"/>
      <c r="AH161" s="342"/>
      <c r="AI161" s="342"/>
      <c r="AJ161" s="342"/>
      <c r="AK161" s="342"/>
      <c r="AL161" s="342"/>
      <c r="AM161" s="342"/>
      <c r="AN161" s="342"/>
      <c r="AO161" s="342"/>
      <c r="AP161" s="342"/>
      <c r="AQ161" s="342"/>
      <c r="AR161" s="342"/>
      <c r="AS161" s="342"/>
      <c r="AT161" s="342"/>
      <c r="AU161" s="342"/>
      <c r="AV161" s="342"/>
      <c r="AW161" s="342"/>
      <c r="AX161" s="342"/>
    </row>
    <row r="162" spans="1:50" ht="14.4" customHeight="1" x14ac:dyDescent="0.3">
      <c r="A162" s="343"/>
      <c r="B162" s="342"/>
      <c r="C162" s="342"/>
      <c r="D162" s="342"/>
      <c r="E162" s="342"/>
      <c r="F162" s="342"/>
      <c r="G162" s="342"/>
      <c r="H162" s="342"/>
      <c r="I162" s="342"/>
      <c r="J162" s="342"/>
      <c r="K162" s="342"/>
      <c r="L162" s="342"/>
      <c r="M162" s="342"/>
      <c r="N162" s="342"/>
      <c r="O162" s="342"/>
      <c r="P162" s="342"/>
      <c r="Q162" s="342"/>
      <c r="R162" s="342"/>
      <c r="S162" s="342"/>
      <c r="T162" s="342"/>
      <c r="U162" s="342"/>
      <c r="V162" s="342"/>
      <c r="W162" s="342"/>
      <c r="X162" s="342"/>
      <c r="Y162" s="342"/>
      <c r="Z162" s="342"/>
      <c r="AA162" s="342"/>
      <c r="AB162" s="342"/>
      <c r="AC162" s="342"/>
      <c r="AD162" s="342"/>
      <c r="AE162" s="342"/>
      <c r="AF162" s="342"/>
      <c r="AG162" s="342"/>
      <c r="AH162" s="342"/>
      <c r="AI162" s="342"/>
      <c r="AJ162" s="342"/>
      <c r="AK162" s="342"/>
      <c r="AL162" s="342"/>
      <c r="AM162" s="342"/>
      <c r="AN162" s="342"/>
      <c r="AO162" s="342"/>
      <c r="AP162" s="342"/>
      <c r="AQ162" s="342"/>
      <c r="AR162" s="342"/>
      <c r="AS162" s="342"/>
      <c r="AT162" s="342"/>
      <c r="AU162" s="342"/>
      <c r="AV162" s="342"/>
      <c r="AW162" s="342"/>
      <c r="AX162" s="342"/>
    </row>
    <row r="163" spans="1:50" ht="14.4" customHeight="1" x14ac:dyDescent="0.3">
      <c r="A163" s="343"/>
      <c r="B163" s="342"/>
      <c r="C163" s="342"/>
      <c r="D163" s="342"/>
      <c r="E163" s="342"/>
      <c r="F163" s="342"/>
      <c r="G163" s="342"/>
      <c r="H163" s="342"/>
      <c r="I163" s="342"/>
      <c r="J163" s="342"/>
      <c r="K163" s="342"/>
      <c r="L163" s="342"/>
      <c r="M163" s="342"/>
      <c r="N163" s="342"/>
      <c r="O163" s="342"/>
      <c r="P163" s="342"/>
      <c r="Q163" s="342"/>
      <c r="R163" s="342"/>
      <c r="S163" s="342"/>
      <c r="T163" s="342"/>
      <c r="U163" s="342"/>
      <c r="V163" s="342"/>
      <c r="W163" s="342"/>
      <c r="X163" s="342"/>
      <c r="Y163" s="342"/>
      <c r="Z163" s="342"/>
      <c r="AA163" s="342"/>
      <c r="AB163" s="342"/>
      <c r="AC163" s="342"/>
      <c r="AD163" s="342"/>
      <c r="AE163" s="342"/>
      <c r="AF163" s="342"/>
      <c r="AG163" s="342"/>
      <c r="AH163" s="342"/>
      <c r="AI163" s="342"/>
      <c r="AJ163" s="342"/>
      <c r="AK163" s="342"/>
      <c r="AL163" s="342"/>
      <c r="AM163" s="342"/>
      <c r="AN163" s="342"/>
      <c r="AO163" s="342"/>
      <c r="AP163" s="342"/>
      <c r="AQ163" s="342"/>
      <c r="AR163" s="342"/>
      <c r="AS163" s="342"/>
      <c r="AT163" s="342"/>
      <c r="AU163" s="342"/>
      <c r="AV163" s="342"/>
      <c r="AW163" s="342"/>
      <c r="AX163" s="342"/>
    </row>
    <row r="164" spans="1:50" ht="14.4" customHeight="1" x14ac:dyDescent="0.3">
      <c r="A164" s="343"/>
      <c r="B164" s="342"/>
      <c r="C164" s="342"/>
      <c r="D164" s="342"/>
      <c r="E164" s="342"/>
      <c r="F164" s="342"/>
      <c r="G164" s="342"/>
      <c r="H164" s="342"/>
      <c r="I164" s="342"/>
      <c r="J164" s="342"/>
      <c r="K164" s="342"/>
      <c r="L164" s="342"/>
      <c r="M164" s="342"/>
      <c r="N164" s="342"/>
      <c r="O164" s="342"/>
      <c r="P164" s="342"/>
      <c r="Q164" s="342"/>
      <c r="R164" s="342"/>
      <c r="S164" s="342"/>
      <c r="T164" s="342"/>
      <c r="U164" s="342"/>
      <c r="V164" s="342"/>
      <c r="W164" s="342"/>
      <c r="X164" s="342"/>
      <c r="Y164" s="342"/>
      <c r="Z164" s="342"/>
      <c r="AA164" s="342"/>
      <c r="AB164" s="342"/>
      <c r="AC164" s="342"/>
      <c r="AD164" s="342"/>
      <c r="AE164" s="342"/>
      <c r="AF164" s="342"/>
      <c r="AG164" s="342"/>
      <c r="AH164" s="342"/>
      <c r="AI164" s="342"/>
      <c r="AJ164" s="342"/>
      <c r="AK164" s="342"/>
      <c r="AL164" s="342"/>
      <c r="AM164" s="342"/>
      <c r="AN164" s="342"/>
      <c r="AO164" s="342"/>
      <c r="AP164" s="342"/>
      <c r="AQ164" s="342"/>
      <c r="AR164" s="342"/>
      <c r="AS164" s="342"/>
      <c r="AT164" s="342"/>
      <c r="AU164" s="342"/>
      <c r="AV164" s="342"/>
      <c r="AW164" s="342"/>
      <c r="AX164" s="342"/>
    </row>
    <row r="165" spans="1:50" ht="14.4" customHeight="1" x14ac:dyDescent="0.3">
      <c r="A165" s="343"/>
      <c r="B165" s="342"/>
      <c r="C165" s="342"/>
      <c r="D165" s="342"/>
      <c r="E165" s="342"/>
      <c r="F165" s="342"/>
      <c r="G165" s="342"/>
      <c r="H165" s="342"/>
      <c r="I165" s="342"/>
      <c r="J165" s="342"/>
      <c r="K165" s="342"/>
      <c r="L165" s="342"/>
      <c r="M165" s="342"/>
      <c r="N165" s="342"/>
      <c r="O165" s="342"/>
      <c r="P165" s="342"/>
      <c r="Q165" s="342"/>
      <c r="R165" s="342"/>
      <c r="S165" s="342"/>
      <c r="T165" s="342"/>
      <c r="U165" s="342"/>
      <c r="V165" s="342"/>
      <c r="W165" s="342"/>
      <c r="X165" s="342"/>
      <c r="Y165" s="342"/>
      <c r="Z165" s="342"/>
      <c r="AA165" s="342"/>
      <c r="AB165" s="342"/>
      <c r="AC165" s="342"/>
      <c r="AD165" s="342"/>
      <c r="AE165" s="342"/>
      <c r="AF165" s="342"/>
      <c r="AG165" s="342"/>
      <c r="AH165" s="342"/>
      <c r="AI165" s="342"/>
      <c r="AJ165" s="342"/>
      <c r="AK165" s="342"/>
      <c r="AL165" s="342"/>
      <c r="AM165" s="342"/>
      <c r="AN165" s="342"/>
      <c r="AO165" s="342"/>
      <c r="AP165" s="342"/>
      <c r="AQ165" s="342"/>
      <c r="AR165" s="342"/>
      <c r="AS165" s="342"/>
      <c r="AT165" s="342"/>
      <c r="AU165" s="342"/>
      <c r="AV165" s="342"/>
      <c r="AW165" s="342"/>
      <c r="AX165" s="342"/>
    </row>
    <row r="166" spans="1:50" ht="14.4" customHeight="1" x14ac:dyDescent="0.3">
      <c r="A166" s="343"/>
      <c r="B166" s="342"/>
      <c r="C166" s="342"/>
      <c r="D166" s="342"/>
      <c r="E166" s="342"/>
      <c r="F166" s="342"/>
      <c r="G166" s="342"/>
      <c r="H166" s="342"/>
      <c r="I166" s="342"/>
      <c r="J166" s="342"/>
      <c r="K166" s="342"/>
      <c r="L166" s="342"/>
      <c r="M166" s="342"/>
      <c r="N166" s="342"/>
      <c r="O166" s="342"/>
      <c r="P166" s="342"/>
      <c r="Q166" s="342"/>
      <c r="R166" s="342"/>
      <c r="S166" s="342"/>
      <c r="T166" s="342"/>
      <c r="U166" s="342"/>
      <c r="V166" s="342"/>
      <c r="W166" s="342"/>
      <c r="X166" s="342"/>
      <c r="Y166" s="342"/>
      <c r="Z166" s="342"/>
      <c r="AA166" s="342"/>
      <c r="AB166" s="342"/>
      <c r="AC166" s="342"/>
      <c r="AD166" s="342"/>
      <c r="AE166" s="342"/>
      <c r="AF166" s="342"/>
      <c r="AG166" s="342"/>
      <c r="AH166" s="342"/>
      <c r="AI166" s="342"/>
      <c r="AJ166" s="342"/>
      <c r="AK166" s="342"/>
      <c r="AL166" s="342"/>
      <c r="AM166" s="342"/>
      <c r="AN166" s="342"/>
      <c r="AO166" s="342"/>
      <c r="AP166" s="342"/>
      <c r="AQ166" s="342"/>
      <c r="AR166" s="342"/>
      <c r="AS166" s="342"/>
      <c r="AT166" s="342"/>
      <c r="AU166" s="342"/>
      <c r="AV166" s="342"/>
      <c r="AW166" s="342"/>
      <c r="AX166" s="342"/>
    </row>
    <row r="167" spans="1:50" ht="14.4" customHeight="1" x14ac:dyDescent="0.3">
      <c r="A167" s="343"/>
      <c r="B167" s="342"/>
      <c r="C167" s="342"/>
      <c r="D167" s="342"/>
      <c r="E167" s="342"/>
      <c r="F167" s="342"/>
      <c r="G167" s="342"/>
      <c r="H167" s="342"/>
      <c r="I167" s="342"/>
      <c r="J167" s="342"/>
      <c r="K167" s="342"/>
      <c r="L167" s="342"/>
      <c r="M167" s="342"/>
      <c r="N167" s="342"/>
      <c r="O167" s="342"/>
      <c r="P167" s="342"/>
      <c r="Q167" s="342"/>
      <c r="R167" s="342"/>
      <c r="S167" s="342"/>
      <c r="T167" s="342"/>
      <c r="U167" s="342"/>
      <c r="V167" s="342"/>
      <c r="W167" s="342"/>
      <c r="X167" s="342"/>
      <c r="Y167" s="342"/>
      <c r="Z167" s="342"/>
      <c r="AA167" s="342"/>
      <c r="AB167" s="342"/>
      <c r="AC167" s="342"/>
      <c r="AD167" s="342"/>
      <c r="AE167" s="342"/>
      <c r="AF167" s="342"/>
      <c r="AG167" s="342"/>
      <c r="AH167" s="342"/>
      <c r="AI167" s="342"/>
      <c r="AJ167" s="342"/>
      <c r="AK167" s="342"/>
      <c r="AL167" s="342"/>
      <c r="AM167" s="342"/>
      <c r="AN167" s="342"/>
      <c r="AO167" s="342"/>
      <c r="AP167" s="342"/>
      <c r="AQ167" s="342"/>
      <c r="AR167" s="342"/>
      <c r="AS167" s="342"/>
      <c r="AT167" s="342"/>
      <c r="AU167" s="342"/>
      <c r="AV167" s="342"/>
      <c r="AW167" s="342"/>
      <c r="AX167" s="342"/>
    </row>
    <row r="168" spans="1:50" ht="14.4" customHeight="1" x14ac:dyDescent="0.3">
      <c r="A168" s="343"/>
      <c r="B168" s="342"/>
      <c r="C168" s="342"/>
      <c r="D168" s="342"/>
      <c r="E168" s="342"/>
      <c r="F168" s="342"/>
      <c r="G168" s="342"/>
      <c r="H168" s="342"/>
      <c r="I168" s="342"/>
      <c r="J168" s="342"/>
      <c r="K168" s="342"/>
      <c r="L168" s="342"/>
      <c r="M168" s="342"/>
      <c r="N168" s="342"/>
      <c r="O168" s="342"/>
      <c r="P168" s="342"/>
      <c r="Q168" s="342"/>
      <c r="R168" s="342"/>
      <c r="S168" s="342"/>
      <c r="T168" s="342"/>
      <c r="U168" s="342"/>
      <c r="V168" s="342"/>
      <c r="W168" s="342"/>
      <c r="X168" s="342"/>
      <c r="Y168" s="342"/>
      <c r="Z168" s="342"/>
      <c r="AA168" s="342"/>
      <c r="AB168" s="342"/>
      <c r="AC168" s="342"/>
      <c r="AD168" s="342"/>
      <c r="AE168" s="342"/>
      <c r="AF168" s="342"/>
      <c r="AG168" s="342"/>
      <c r="AH168" s="342"/>
      <c r="AI168" s="342"/>
      <c r="AJ168" s="342"/>
      <c r="AK168" s="342"/>
      <c r="AL168" s="342"/>
      <c r="AM168" s="342"/>
      <c r="AN168" s="342"/>
      <c r="AO168" s="342"/>
      <c r="AP168" s="342"/>
      <c r="AQ168" s="342"/>
      <c r="AR168" s="342"/>
      <c r="AS168" s="342"/>
      <c r="AT168" s="342"/>
      <c r="AU168" s="342"/>
      <c r="AV168" s="342"/>
      <c r="AW168" s="342"/>
      <c r="AX168" s="342"/>
    </row>
    <row r="169" spans="1:50" ht="14.4" customHeight="1" x14ac:dyDescent="0.3">
      <c r="A169" s="343"/>
      <c r="B169" s="342"/>
      <c r="C169" s="342"/>
      <c r="D169" s="342"/>
      <c r="E169" s="342"/>
      <c r="F169" s="342"/>
      <c r="G169" s="342"/>
      <c r="H169" s="342"/>
      <c r="I169" s="342"/>
      <c r="J169" s="342"/>
      <c r="K169" s="342"/>
      <c r="L169" s="342"/>
      <c r="M169" s="342"/>
      <c r="N169" s="342"/>
      <c r="O169" s="342"/>
      <c r="P169" s="342"/>
      <c r="Q169" s="342"/>
      <c r="R169" s="342"/>
      <c r="S169" s="342"/>
      <c r="T169" s="342"/>
      <c r="U169" s="342"/>
      <c r="V169" s="342"/>
      <c r="W169" s="342"/>
      <c r="X169" s="342"/>
      <c r="Y169" s="342"/>
      <c r="Z169" s="342"/>
      <c r="AA169" s="342"/>
      <c r="AB169" s="342"/>
      <c r="AC169" s="342"/>
      <c r="AD169" s="342"/>
      <c r="AE169" s="342"/>
      <c r="AF169" s="342"/>
      <c r="AG169" s="342"/>
      <c r="AH169" s="342"/>
      <c r="AI169" s="342"/>
      <c r="AJ169" s="342"/>
      <c r="AK169" s="342"/>
      <c r="AL169" s="342"/>
      <c r="AM169" s="342"/>
      <c r="AN169" s="342"/>
      <c r="AO169" s="342"/>
      <c r="AP169" s="342"/>
      <c r="AQ169" s="342"/>
      <c r="AR169" s="342"/>
      <c r="AS169" s="342"/>
      <c r="AT169" s="342"/>
      <c r="AU169" s="342"/>
      <c r="AV169" s="342"/>
      <c r="AW169" s="342"/>
      <c r="AX169" s="342"/>
    </row>
    <row r="170" spans="1:50" ht="14.4" customHeight="1" x14ac:dyDescent="0.3">
      <c r="A170" s="343"/>
      <c r="B170" s="342"/>
      <c r="C170" s="342"/>
      <c r="D170" s="342"/>
      <c r="E170" s="342"/>
      <c r="F170" s="342"/>
      <c r="G170" s="342"/>
      <c r="H170" s="342"/>
      <c r="I170" s="342"/>
      <c r="J170" s="342"/>
      <c r="K170" s="342"/>
      <c r="L170" s="342"/>
      <c r="M170" s="342"/>
      <c r="N170" s="342"/>
      <c r="O170" s="342"/>
      <c r="P170" s="342"/>
      <c r="Q170" s="342"/>
      <c r="R170" s="342"/>
      <c r="S170" s="342"/>
      <c r="T170" s="342"/>
      <c r="U170" s="342"/>
      <c r="V170" s="342"/>
      <c r="W170" s="342"/>
      <c r="X170" s="342"/>
      <c r="Y170" s="342"/>
      <c r="Z170" s="342"/>
      <c r="AA170" s="342"/>
      <c r="AB170" s="342"/>
      <c r="AC170" s="342"/>
      <c r="AD170" s="342"/>
      <c r="AE170" s="342"/>
      <c r="AF170" s="342"/>
      <c r="AG170" s="342"/>
      <c r="AH170" s="342"/>
      <c r="AI170" s="342"/>
      <c r="AJ170" s="342"/>
      <c r="AK170" s="342"/>
      <c r="AL170" s="342"/>
      <c r="AM170" s="342"/>
      <c r="AN170" s="342"/>
      <c r="AO170" s="342"/>
      <c r="AP170" s="342"/>
      <c r="AQ170" s="342"/>
      <c r="AR170" s="342"/>
      <c r="AS170" s="342"/>
      <c r="AT170" s="342"/>
      <c r="AU170" s="342"/>
      <c r="AV170" s="342"/>
      <c r="AW170" s="342"/>
      <c r="AX170" s="342"/>
    </row>
    <row r="171" spans="1:50" ht="14.4" customHeight="1" x14ac:dyDescent="0.3">
      <c r="A171" s="343"/>
      <c r="B171" s="342"/>
      <c r="C171" s="342"/>
      <c r="D171" s="342"/>
      <c r="E171" s="342"/>
      <c r="F171" s="342"/>
      <c r="G171" s="342"/>
      <c r="H171" s="342"/>
      <c r="I171" s="342"/>
      <c r="J171" s="342"/>
      <c r="K171" s="342"/>
      <c r="L171" s="342"/>
      <c r="M171" s="342"/>
      <c r="N171" s="342"/>
      <c r="O171" s="342"/>
      <c r="P171" s="342"/>
      <c r="Q171" s="342"/>
      <c r="R171" s="342"/>
      <c r="S171" s="342"/>
      <c r="T171" s="342"/>
      <c r="U171" s="342"/>
      <c r="V171" s="342"/>
      <c r="W171" s="342"/>
      <c r="X171" s="342"/>
      <c r="Y171" s="342"/>
      <c r="Z171" s="342"/>
      <c r="AA171" s="342"/>
      <c r="AB171" s="342"/>
      <c r="AC171" s="342"/>
      <c r="AD171" s="342"/>
      <c r="AE171" s="342"/>
      <c r="AF171" s="342"/>
      <c r="AG171" s="342"/>
      <c r="AH171" s="342"/>
      <c r="AI171" s="342"/>
      <c r="AJ171" s="342"/>
      <c r="AK171" s="342"/>
      <c r="AL171" s="342"/>
      <c r="AM171" s="342"/>
      <c r="AN171" s="342"/>
      <c r="AO171" s="342"/>
      <c r="AP171" s="342"/>
      <c r="AQ171" s="342"/>
      <c r="AR171" s="342"/>
      <c r="AS171" s="342"/>
      <c r="AT171" s="342"/>
      <c r="AU171" s="342"/>
      <c r="AV171" s="342"/>
      <c r="AW171" s="342"/>
      <c r="AX171" s="342"/>
    </row>
    <row r="172" spans="1:50" ht="14.4" customHeight="1" x14ac:dyDescent="0.3">
      <c r="A172" s="343"/>
      <c r="B172" s="342"/>
      <c r="C172" s="342"/>
      <c r="D172" s="342"/>
      <c r="E172" s="342"/>
      <c r="F172" s="342"/>
      <c r="G172" s="342"/>
      <c r="H172" s="342"/>
      <c r="I172" s="342"/>
      <c r="J172" s="342"/>
      <c r="K172" s="342"/>
      <c r="L172" s="342"/>
      <c r="M172" s="342"/>
      <c r="N172" s="342"/>
      <c r="O172" s="342"/>
      <c r="P172" s="342"/>
      <c r="Q172" s="342"/>
      <c r="R172" s="342"/>
      <c r="S172" s="342"/>
      <c r="T172" s="342"/>
      <c r="U172" s="342"/>
      <c r="V172" s="342"/>
      <c r="W172" s="342"/>
      <c r="X172" s="342"/>
      <c r="Y172" s="342"/>
      <c r="Z172" s="342"/>
      <c r="AA172" s="342"/>
      <c r="AB172" s="342"/>
      <c r="AC172" s="342"/>
      <c r="AD172" s="342"/>
      <c r="AE172" s="342"/>
      <c r="AF172" s="342"/>
      <c r="AG172" s="342"/>
      <c r="AH172" s="342"/>
      <c r="AI172" s="342"/>
      <c r="AJ172" s="342"/>
      <c r="AK172" s="342"/>
      <c r="AL172" s="342"/>
      <c r="AM172" s="342"/>
      <c r="AN172" s="342"/>
      <c r="AO172" s="342"/>
      <c r="AP172" s="342"/>
      <c r="AQ172" s="342"/>
      <c r="AR172" s="342"/>
      <c r="AS172" s="342"/>
      <c r="AT172" s="342"/>
      <c r="AU172" s="342"/>
      <c r="AV172" s="342"/>
      <c r="AW172" s="342"/>
      <c r="AX172" s="342"/>
    </row>
    <row r="173" spans="1:50" ht="14.4" customHeight="1" x14ac:dyDescent="0.3">
      <c r="A173" s="343"/>
      <c r="B173" s="342"/>
      <c r="C173" s="342"/>
      <c r="D173" s="342"/>
      <c r="E173" s="342"/>
      <c r="F173" s="342"/>
      <c r="G173" s="342"/>
      <c r="H173" s="342"/>
      <c r="I173" s="342"/>
      <c r="J173" s="342"/>
      <c r="K173" s="342"/>
      <c r="L173" s="342"/>
      <c r="M173" s="342"/>
      <c r="N173" s="342"/>
      <c r="O173" s="342"/>
      <c r="P173" s="342"/>
      <c r="Q173" s="342"/>
      <c r="R173" s="342"/>
      <c r="S173" s="342"/>
      <c r="T173" s="342"/>
      <c r="U173" s="342"/>
      <c r="V173" s="342"/>
      <c r="W173" s="342"/>
      <c r="X173" s="342"/>
      <c r="Y173" s="342"/>
      <c r="Z173" s="342"/>
      <c r="AA173" s="342"/>
      <c r="AB173" s="342"/>
      <c r="AC173" s="342"/>
      <c r="AD173" s="342"/>
      <c r="AE173" s="342"/>
      <c r="AF173" s="342"/>
      <c r="AG173" s="342"/>
      <c r="AH173" s="342"/>
      <c r="AI173" s="342"/>
      <c r="AJ173" s="342"/>
      <c r="AK173" s="342"/>
      <c r="AL173" s="342"/>
      <c r="AM173" s="342"/>
      <c r="AN173" s="342"/>
      <c r="AO173" s="342"/>
      <c r="AP173" s="342"/>
      <c r="AQ173" s="342"/>
      <c r="AR173" s="342"/>
      <c r="AS173" s="342"/>
      <c r="AT173" s="342"/>
      <c r="AU173" s="342"/>
      <c r="AV173" s="342"/>
      <c r="AW173" s="342"/>
      <c r="AX173" s="342"/>
    </row>
    <row r="174" spans="1:50" ht="14.4" customHeight="1" x14ac:dyDescent="0.3">
      <c r="A174" s="343"/>
      <c r="B174" s="342"/>
      <c r="C174" s="342"/>
      <c r="D174" s="342"/>
      <c r="E174" s="342"/>
      <c r="F174" s="342"/>
      <c r="G174" s="342"/>
      <c r="H174" s="342"/>
      <c r="I174" s="342"/>
      <c r="J174" s="342"/>
      <c r="K174" s="342"/>
      <c r="L174" s="342"/>
      <c r="M174" s="342"/>
      <c r="N174" s="342"/>
      <c r="O174" s="342"/>
      <c r="P174" s="342"/>
      <c r="Q174" s="342"/>
      <c r="R174" s="342"/>
      <c r="S174" s="342"/>
      <c r="T174" s="342"/>
      <c r="U174" s="342"/>
      <c r="V174" s="342"/>
      <c r="W174" s="342"/>
      <c r="X174" s="342"/>
      <c r="Y174" s="342"/>
      <c r="Z174" s="342"/>
      <c r="AA174" s="342"/>
      <c r="AB174" s="342"/>
      <c r="AC174" s="342"/>
      <c r="AD174" s="342"/>
      <c r="AE174" s="342"/>
      <c r="AF174" s="342"/>
      <c r="AG174" s="342"/>
      <c r="AH174" s="342"/>
      <c r="AI174" s="342"/>
      <c r="AJ174" s="342"/>
      <c r="AK174" s="342"/>
      <c r="AL174" s="342"/>
      <c r="AM174" s="342"/>
      <c r="AN174" s="342"/>
      <c r="AO174" s="342"/>
      <c r="AP174" s="342"/>
      <c r="AQ174" s="342"/>
      <c r="AR174" s="342"/>
      <c r="AS174" s="342"/>
      <c r="AT174" s="342"/>
      <c r="AU174" s="342"/>
      <c r="AV174" s="342"/>
      <c r="AW174" s="342"/>
      <c r="AX174" s="342"/>
    </row>
    <row r="175" spans="1:50" ht="14.4" customHeight="1" x14ac:dyDescent="0.3">
      <c r="A175" s="343"/>
      <c r="B175" s="342"/>
      <c r="C175" s="342"/>
      <c r="D175" s="342"/>
      <c r="E175" s="342"/>
      <c r="F175" s="342"/>
      <c r="G175" s="342"/>
      <c r="H175" s="342"/>
      <c r="I175" s="342"/>
      <c r="J175" s="342"/>
      <c r="K175" s="342"/>
      <c r="L175" s="342"/>
      <c r="M175" s="342"/>
      <c r="N175" s="342"/>
      <c r="O175" s="342"/>
      <c r="P175" s="342"/>
      <c r="Q175" s="342"/>
      <c r="R175" s="342"/>
      <c r="S175" s="342"/>
      <c r="T175" s="342"/>
      <c r="U175" s="342"/>
      <c r="V175" s="342"/>
      <c r="W175" s="342"/>
      <c r="X175" s="342"/>
      <c r="Y175" s="342"/>
      <c r="Z175" s="342"/>
      <c r="AA175" s="342"/>
      <c r="AB175" s="342"/>
      <c r="AC175" s="342"/>
      <c r="AD175" s="342"/>
      <c r="AE175" s="342"/>
      <c r="AF175" s="342"/>
      <c r="AG175" s="342"/>
      <c r="AH175" s="342"/>
      <c r="AI175" s="342"/>
      <c r="AJ175" s="342"/>
      <c r="AK175" s="342"/>
      <c r="AL175" s="342"/>
      <c r="AM175" s="342"/>
      <c r="AN175" s="342"/>
      <c r="AO175" s="342"/>
      <c r="AP175" s="342"/>
      <c r="AQ175" s="342"/>
      <c r="AR175" s="342"/>
      <c r="AS175" s="342"/>
      <c r="AT175" s="342"/>
      <c r="AU175" s="342"/>
      <c r="AV175" s="342"/>
      <c r="AW175" s="342"/>
      <c r="AX175" s="342"/>
    </row>
    <row r="176" spans="1:50" ht="14.4" customHeight="1" x14ac:dyDescent="0.3">
      <c r="A176" s="343"/>
      <c r="B176" s="342"/>
      <c r="C176" s="342"/>
      <c r="D176" s="342"/>
      <c r="E176" s="342"/>
      <c r="F176" s="342"/>
      <c r="G176" s="342"/>
      <c r="H176" s="342"/>
      <c r="I176" s="342"/>
      <c r="J176" s="342"/>
      <c r="K176" s="342"/>
      <c r="L176" s="342"/>
      <c r="M176" s="342"/>
      <c r="N176" s="342"/>
      <c r="O176" s="342"/>
      <c r="P176" s="342"/>
      <c r="Q176" s="342"/>
      <c r="R176" s="342"/>
      <c r="S176" s="342"/>
      <c r="T176" s="342"/>
      <c r="U176" s="342"/>
      <c r="V176" s="342"/>
      <c r="W176" s="342"/>
      <c r="X176" s="342"/>
      <c r="Y176" s="342"/>
      <c r="Z176" s="342"/>
      <c r="AA176" s="342"/>
      <c r="AB176" s="342"/>
      <c r="AC176" s="342"/>
      <c r="AD176" s="342"/>
      <c r="AE176" s="342"/>
      <c r="AF176" s="342"/>
      <c r="AG176" s="342"/>
      <c r="AH176" s="342"/>
      <c r="AI176" s="342"/>
      <c r="AJ176" s="342"/>
      <c r="AK176" s="342"/>
      <c r="AL176" s="342"/>
      <c r="AM176" s="342"/>
      <c r="AN176" s="342"/>
      <c r="AO176" s="342"/>
      <c r="AP176" s="342"/>
      <c r="AQ176" s="342"/>
      <c r="AR176" s="342"/>
      <c r="AS176" s="342"/>
      <c r="AT176" s="342"/>
      <c r="AU176" s="342"/>
      <c r="AV176" s="342"/>
      <c r="AW176" s="342"/>
      <c r="AX176" s="342"/>
    </row>
    <row r="177" spans="1:50" ht="14.4" customHeight="1" x14ac:dyDescent="0.3">
      <c r="A177" s="343"/>
      <c r="B177" s="342"/>
      <c r="C177" s="342"/>
      <c r="D177" s="342"/>
      <c r="E177" s="342"/>
      <c r="F177" s="342"/>
      <c r="G177" s="342"/>
      <c r="H177" s="342"/>
      <c r="I177" s="342"/>
      <c r="J177" s="342"/>
      <c r="K177" s="342"/>
      <c r="L177" s="342"/>
      <c r="M177" s="342"/>
      <c r="N177" s="342"/>
      <c r="O177" s="342"/>
      <c r="P177" s="342"/>
      <c r="Q177" s="342"/>
      <c r="R177" s="342"/>
      <c r="S177" s="342"/>
      <c r="T177" s="342"/>
      <c r="U177" s="342"/>
      <c r="V177" s="342"/>
      <c r="W177" s="342"/>
      <c r="X177" s="342"/>
      <c r="Y177" s="342"/>
      <c r="Z177" s="342"/>
      <c r="AA177" s="342"/>
      <c r="AB177" s="342"/>
      <c r="AC177" s="342"/>
      <c r="AD177" s="342"/>
      <c r="AE177" s="342"/>
      <c r="AF177" s="342"/>
      <c r="AG177" s="342"/>
      <c r="AH177" s="342"/>
      <c r="AI177" s="342"/>
      <c r="AJ177" s="342"/>
      <c r="AK177" s="342"/>
      <c r="AL177" s="342"/>
      <c r="AM177" s="342"/>
      <c r="AN177" s="342"/>
      <c r="AO177" s="342"/>
      <c r="AP177" s="342"/>
      <c r="AQ177" s="342"/>
      <c r="AR177" s="342"/>
      <c r="AS177" s="342"/>
      <c r="AT177" s="342"/>
      <c r="AU177" s="342"/>
      <c r="AV177" s="342"/>
      <c r="AW177" s="342"/>
      <c r="AX177" s="342"/>
    </row>
    <row r="178" spans="1:50" ht="14.4" customHeight="1" x14ac:dyDescent="0.3">
      <c r="A178" s="343"/>
      <c r="B178" s="342"/>
      <c r="C178" s="342"/>
      <c r="D178" s="342"/>
      <c r="E178" s="342"/>
      <c r="F178" s="342"/>
      <c r="G178" s="342"/>
      <c r="H178" s="342"/>
      <c r="I178" s="342"/>
      <c r="J178" s="342"/>
      <c r="K178" s="342"/>
      <c r="L178" s="342"/>
      <c r="M178" s="342"/>
      <c r="N178" s="342"/>
      <c r="O178" s="342"/>
      <c r="P178" s="342"/>
      <c r="Q178" s="342"/>
      <c r="R178" s="342"/>
      <c r="S178" s="342"/>
      <c r="T178" s="342"/>
      <c r="U178" s="342"/>
      <c r="V178" s="342"/>
      <c r="W178" s="342"/>
      <c r="X178" s="342"/>
      <c r="Y178" s="342"/>
      <c r="Z178" s="342"/>
      <c r="AA178" s="342"/>
      <c r="AB178" s="342"/>
      <c r="AC178" s="342"/>
      <c r="AD178" s="342"/>
      <c r="AE178" s="342"/>
      <c r="AF178" s="342"/>
      <c r="AG178" s="342"/>
      <c r="AH178" s="342"/>
      <c r="AI178" s="342"/>
      <c r="AJ178" s="342"/>
      <c r="AK178" s="342"/>
      <c r="AL178" s="342"/>
      <c r="AM178" s="342"/>
      <c r="AN178" s="342"/>
      <c r="AO178" s="342"/>
      <c r="AP178" s="342"/>
      <c r="AQ178" s="342"/>
      <c r="AR178" s="342"/>
      <c r="AS178" s="342"/>
      <c r="AT178" s="342"/>
      <c r="AU178" s="342"/>
      <c r="AV178" s="342"/>
      <c r="AW178" s="342"/>
      <c r="AX178" s="342"/>
    </row>
    <row r="179" spans="1:50" ht="14.4" customHeight="1" x14ac:dyDescent="0.3">
      <c r="A179" s="343"/>
      <c r="B179" s="342"/>
      <c r="C179" s="342"/>
      <c r="D179" s="342"/>
      <c r="E179" s="342"/>
      <c r="F179" s="342"/>
      <c r="G179" s="342"/>
      <c r="H179" s="342"/>
      <c r="I179" s="342"/>
      <c r="J179" s="342"/>
      <c r="K179" s="342"/>
      <c r="L179" s="342"/>
      <c r="M179" s="342"/>
      <c r="N179" s="342"/>
      <c r="O179" s="342"/>
      <c r="P179" s="342"/>
      <c r="Q179" s="342"/>
      <c r="R179" s="342"/>
      <c r="S179" s="342"/>
      <c r="T179" s="342"/>
      <c r="U179" s="342"/>
      <c r="V179" s="342"/>
      <c r="W179" s="342"/>
      <c r="X179" s="342"/>
      <c r="Y179" s="342"/>
      <c r="Z179" s="342"/>
      <c r="AA179" s="342"/>
      <c r="AB179" s="342"/>
      <c r="AC179" s="342"/>
      <c r="AD179" s="342"/>
      <c r="AE179" s="342"/>
      <c r="AF179" s="342"/>
      <c r="AG179" s="342"/>
      <c r="AH179" s="342"/>
      <c r="AI179" s="342"/>
      <c r="AJ179" s="342"/>
      <c r="AK179" s="342"/>
      <c r="AL179" s="342"/>
      <c r="AM179" s="342"/>
      <c r="AN179" s="342"/>
      <c r="AO179" s="342"/>
      <c r="AP179" s="342"/>
      <c r="AQ179" s="342"/>
      <c r="AR179" s="342"/>
      <c r="AS179" s="342"/>
      <c r="AT179" s="342"/>
      <c r="AU179" s="342"/>
      <c r="AV179" s="342"/>
      <c r="AW179" s="342"/>
      <c r="AX179" s="342"/>
    </row>
    <row r="180" spans="1:50" ht="14.4" customHeight="1" x14ac:dyDescent="0.3">
      <c r="A180" s="343"/>
      <c r="B180" s="342"/>
      <c r="C180" s="342"/>
      <c r="D180" s="342"/>
      <c r="E180" s="342"/>
      <c r="F180" s="342"/>
      <c r="G180" s="342"/>
      <c r="H180" s="342"/>
      <c r="I180" s="342"/>
      <c r="J180" s="342"/>
      <c r="K180" s="342"/>
      <c r="L180" s="342"/>
      <c r="M180" s="342"/>
      <c r="N180" s="342"/>
      <c r="O180" s="342"/>
      <c r="P180" s="342"/>
      <c r="Q180" s="342"/>
      <c r="R180" s="342"/>
      <c r="S180" s="342"/>
      <c r="T180" s="342"/>
      <c r="U180" s="342"/>
      <c r="V180" s="342"/>
      <c r="W180" s="342"/>
      <c r="X180" s="342"/>
      <c r="Y180" s="342"/>
      <c r="Z180" s="342"/>
      <c r="AA180" s="342"/>
      <c r="AB180" s="342"/>
      <c r="AC180" s="342"/>
      <c r="AD180" s="342"/>
      <c r="AE180" s="342"/>
      <c r="AF180" s="342"/>
      <c r="AG180" s="342"/>
      <c r="AH180" s="342"/>
      <c r="AI180" s="342"/>
      <c r="AJ180" s="342"/>
      <c r="AK180" s="342"/>
      <c r="AL180" s="342"/>
      <c r="AM180" s="342"/>
      <c r="AN180" s="342"/>
      <c r="AO180" s="342"/>
      <c r="AP180" s="342"/>
      <c r="AQ180" s="342"/>
      <c r="AR180" s="342"/>
      <c r="AS180" s="342"/>
      <c r="AT180" s="342"/>
      <c r="AU180" s="342"/>
      <c r="AV180" s="342"/>
      <c r="AW180" s="342"/>
      <c r="AX180" s="342"/>
    </row>
    <row r="181" spans="1:50" ht="14.4" customHeight="1" x14ac:dyDescent="0.3">
      <c r="A181" s="343"/>
      <c r="B181" s="342"/>
      <c r="C181" s="342"/>
      <c r="D181" s="342"/>
      <c r="E181" s="342"/>
      <c r="F181" s="342"/>
      <c r="G181" s="342"/>
      <c r="H181" s="342"/>
      <c r="I181" s="342"/>
      <c r="J181" s="342"/>
      <c r="K181" s="342"/>
      <c r="L181" s="342"/>
      <c r="M181" s="342"/>
      <c r="N181" s="342"/>
      <c r="O181" s="342"/>
      <c r="P181" s="342"/>
      <c r="Q181" s="342"/>
      <c r="R181" s="342"/>
      <c r="S181" s="342"/>
      <c r="T181" s="342"/>
      <c r="U181" s="342"/>
      <c r="V181" s="342"/>
      <c r="W181" s="342"/>
      <c r="X181" s="342"/>
      <c r="Y181" s="342"/>
      <c r="Z181" s="342"/>
      <c r="AA181" s="342"/>
      <c r="AB181" s="342"/>
      <c r="AC181" s="342"/>
      <c r="AD181" s="342"/>
      <c r="AE181" s="342"/>
      <c r="AF181" s="342"/>
      <c r="AG181" s="342"/>
      <c r="AH181" s="342"/>
      <c r="AI181" s="342"/>
      <c r="AJ181" s="342"/>
      <c r="AK181" s="342"/>
      <c r="AL181" s="342"/>
      <c r="AM181" s="342"/>
      <c r="AN181" s="342"/>
      <c r="AO181" s="342"/>
      <c r="AP181" s="342"/>
      <c r="AQ181" s="342"/>
      <c r="AR181" s="342"/>
      <c r="AS181" s="342"/>
      <c r="AT181" s="342"/>
      <c r="AU181" s="342"/>
      <c r="AV181" s="342"/>
      <c r="AW181" s="342"/>
      <c r="AX181" s="342"/>
    </row>
    <row r="182" spans="1:50" ht="14.4" customHeight="1" x14ac:dyDescent="0.3">
      <c r="A182" s="343"/>
      <c r="B182" s="342"/>
      <c r="C182" s="342"/>
      <c r="D182" s="342"/>
      <c r="E182" s="342"/>
      <c r="F182" s="342"/>
      <c r="G182" s="342"/>
      <c r="H182" s="342"/>
      <c r="I182" s="342"/>
      <c r="J182" s="342"/>
      <c r="K182" s="342"/>
      <c r="L182" s="342"/>
      <c r="M182" s="342"/>
      <c r="N182" s="342"/>
      <c r="O182" s="342"/>
      <c r="P182" s="342"/>
      <c r="Q182" s="342"/>
      <c r="R182" s="342"/>
      <c r="S182" s="342"/>
      <c r="T182" s="342"/>
      <c r="U182" s="342"/>
      <c r="V182" s="342"/>
      <c r="W182" s="342"/>
      <c r="X182" s="342"/>
      <c r="Y182" s="342"/>
      <c r="Z182" s="342"/>
      <c r="AA182" s="342"/>
      <c r="AB182" s="342"/>
      <c r="AC182" s="342"/>
      <c r="AD182" s="342"/>
      <c r="AE182" s="342"/>
      <c r="AF182" s="342"/>
      <c r="AG182" s="342"/>
      <c r="AH182" s="342"/>
      <c r="AI182" s="342"/>
      <c r="AJ182" s="342"/>
      <c r="AK182" s="342"/>
      <c r="AL182" s="342"/>
      <c r="AM182" s="342"/>
      <c r="AN182" s="342"/>
      <c r="AO182" s="342"/>
      <c r="AP182" s="342"/>
      <c r="AQ182" s="342"/>
      <c r="AR182" s="342"/>
      <c r="AS182" s="342"/>
      <c r="AT182" s="342"/>
      <c r="AU182" s="342"/>
      <c r="AV182" s="342"/>
      <c r="AW182" s="342"/>
      <c r="AX182" s="342"/>
    </row>
    <row r="183" spans="1:50" ht="14.4" customHeight="1" x14ac:dyDescent="0.3">
      <c r="A183" s="343"/>
      <c r="B183" s="342"/>
      <c r="C183" s="342"/>
      <c r="D183" s="342"/>
      <c r="E183" s="342"/>
      <c r="F183" s="342"/>
      <c r="G183" s="342"/>
      <c r="H183" s="342"/>
      <c r="I183" s="342"/>
      <c r="J183" s="342"/>
      <c r="K183" s="342"/>
      <c r="L183" s="342"/>
      <c r="M183" s="342"/>
      <c r="N183" s="342"/>
      <c r="O183" s="342"/>
      <c r="P183" s="342"/>
      <c r="Q183" s="342"/>
      <c r="R183" s="342"/>
      <c r="S183" s="342"/>
      <c r="T183" s="342"/>
      <c r="U183" s="342"/>
      <c r="V183" s="342"/>
      <c r="W183" s="342"/>
      <c r="X183" s="342"/>
      <c r="Y183" s="342"/>
      <c r="Z183" s="342"/>
      <c r="AA183" s="342"/>
      <c r="AB183" s="342"/>
      <c r="AC183" s="342"/>
      <c r="AD183" s="342"/>
      <c r="AE183" s="342"/>
      <c r="AF183" s="342"/>
      <c r="AG183" s="342"/>
      <c r="AH183" s="342"/>
      <c r="AI183" s="342"/>
      <c r="AJ183" s="342"/>
      <c r="AK183" s="342"/>
      <c r="AL183" s="342"/>
      <c r="AM183" s="342"/>
      <c r="AN183" s="342"/>
      <c r="AO183" s="342"/>
      <c r="AP183" s="342"/>
      <c r="AQ183" s="342"/>
      <c r="AR183" s="342"/>
      <c r="AS183" s="342"/>
      <c r="AT183" s="342"/>
      <c r="AU183" s="342"/>
      <c r="AV183" s="342"/>
      <c r="AW183" s="342"/>
      <c r="AX183" s="342"/>
    </row>
    <row r="184" spans="1:50" ht="14.4" customHeight="1" x14ac:dyDescent="0.3">
      <c r="A184" s="343"/>
      <c r="B184" s="342"/>
      <c r="C184" s="342"/>
      <c r="D184" s="342"/>
      <c r="E184" s="342"/>
      <c r="F184" s="342"/>
      <c r="G184" s="342"/>
      <c r="H184" s="342"/>
      <c r="I184" s="342"/>
      <c r="J184" s="342"/>
      <c r="K184" s="342"/>
      <c r="L184" s="342"/>
      <c r="M184" s="342"/>
      <c r="N184" s="342"/>
      <c r="O184" s="342"/>
      <c r="P184" s="342"/>
      <c r="Q184" s="342"/>
      <c r="R184" s="342"/>
      <c r="S184" s="342"/>
      <c r="T184" s="342"/>
      <c r="U184" s="342"/>
      <c r="V184" s="342"/>
      <c r="W184" s="342"/>
      <c r="X184" s="342"/>
      <c r="Y184" s="342"/>
      <c r="Z184" s="342"/>
      <c r="AA184" s="342"/>
      <c r="AB184" s="342"/>
      <c r="AC184" s="342"/>
      <c r="AD184" s="342"/>
      <c r="AE184" s="342"/>
      <c r="AF184" s="342"/>
      <c r="AG184" s="342"/>
      <c r="AH184" s="342"/>
      <c r="AI184" s="342"/>
      <c r="AJ184" s="342"/>
      <c r="AK184" s="342"/>
      <c r="AL184" s="342"/>
      <c r="AM184" s="342"/>
      <c r="AN184" s="342"/>
      <c r="AO184" s="342"/>
      <c r="AP184" s="342"/>
      <c r="AQ184" s="342"/>
      <c r="AR184" s="342"/>
      <c r="AS184" s="342"/>
      <c r="AT184" s="342"/>
      <c r="AU184" s="342"/>
      <c r="AV184" s="342"/>
      <c r="AW184" s="342"/>
      <c r="AX184" s="342"/>
    </row>
    <row r="185" spans="1:50" ht="14.4" customHeight="1" x14ac:dyDescent="0.3">
      <c r="A185" s="343"/>
      <c r="B185" s="342"/>
      <c r="C185" s="342"/>
      <c r="D185" s="342"/>
      <c r="E185" s="342"/>
      <c r="F185" s="342"/>
      <c r="G185" s="342"/>
      <c r="H185" s="342"/>
      <c r="I185" s="342"/>
      <c r="J185" s="342"/>
      <c r="K185" s="342"/>
      <c r="L185" s="342"/>
      <c r="M185" s="342"/>
      <c r="N185" s="342"/>
      <c r="O185" s="342"/>
      <c r="P185" s="342"/>
      <c r="Q185" s="342"/>
      <c r="R185" s="342"/>
      <c r="S185" s="342"/>
      <c r="T185" s="342"/>
      <c r="U185" s="342"/>
      <c r="V185" s="342"/>
      <c r="W185" s="342"/>
      <c r="X185" s="342"/>
      <c r="Y185" s="342"/>
      <c r="Z185" s="342"/>
      <c r="AA185" s="342"/>
      <c r="AB185" s="342"/>
      <c r="AC185" s="342"/>
      <c r="AD185" s="342"/>
      <c r="AE185" s="342"/>
      <c r="AF185" s="342"/>
      <c r="AG185" s="342"/>
      <c r="AH185" s="342"/>
      <c r="AI185" s="342"/>
      <c r="AJ185" s="342"/>
      <c r="AK185" s="342"/>
      <c r="AL185" s="342"/>
      <c r="AM185" s="342"/>
      <c r="AN185" s="342"/>
      <c r="AO185" s="342"/>
      <c r="AP185" s="342"/>
      <c r="AQ185" s="342"/>
      <c r="AR185" s="342"/>
      <c r="AS185" s="342"/>
      <c r="AT185" s="342"/>
      <c r="AU185" s="342"/>
      <c r="AV185" s="342"/>
      <c r="AW185" s="342"/>
      <c r="AX185" s="342"/>
    </row>
    <row r="186" spans="1:50" ht="14.4" customHeight="1" x14ac:dyDescent="0.3">
      <c r="A186" s="343"/>
      <c r="B186" s="342"/>
      <c r="C186" s="342"/>
      <c r="D186" s="342"/>
      <c r="E186" s="342"/>
      <c r="F186" s="342"/>
      <c r="G186" s="342"/>
      <c r="H186" s="342"/>
      <c r="I186" s="342"/>
      <c r="J186" s="342"/>
      <c r="K186" s="342"/>
      <c r="L186" s="342"/>
      <c r="M186" s="342"/>
      <c r="N186" s="342"/>
      <c r="O186" s="342"/>
      <c r="P186" s="342"/>
      <c r="Q186" s="342"/>
      <c r="R186" s="342"/>
      <c r="S186" s="342"/>
      <c r="T186" s="342"/>
      <c r="U186" s="342"/>
      <c r="V186" s="342"/>
      <c r="W186" s="342"/>
      <c r="X186" s="342"/>
      <c r="Y186" s="342"/>
      <c r="Z186" s="342"/>
      <c r="AA186" s="342"/>
      <c r="AB186" s="342"/>
      <c r="AC186" s="342"/>
      <c r="AD186" s="342"/>
      <c r="AE186" s="342"/>
      <c r="AF186" s="342"/>
      <c r="AG186" s="342"/>
      <c r="AH186" s="342"/>
      <c r="AI186" s="342"/>
      <c r="AJ186" s="342"/>
      <c r="AK186" s="342"/>
      <c r="AL186" s="342"/>
      <c r="AM186" s="342"/>
      <c r="AN186" s="342"/>
      <c r="AO186" s="342"/>
      <c r="AP186" s="342"/>
      <c r="AQ186" s="342"/>
      <c r="AR186" s="342"/>
      <c r="AS186" s="342"/>
      <c r="AT186" s="342"/>
      <c r="AU186" s="342"/>
      <c r="AV186" s="342"/>
      <c r="AW186" s="342"/>
      <c r="AX186" s="342"/>
    </row>
    <row r="187" spans="1:50" ht="14.4" customHeight="1" x14ac:dyDescent="0.3">
      <c r="A187" s="343"/>
      <c r="B187" s="342"/>
      <c r="C187" s="342"/>
      <c r="D187" s="342"/>
      <c r="E187" s="342"/>
      <c r="F187" s="342"/>
      <c r="G187" s="342"/>
      <c r="H187" s="342"/>
      <c r="I187" s="342"/>
      <c r="J187" s="342"/>
      <c r="K187" s="342"/>
      <c r="L187" s="342"/>
      <c r="M187" s="342"/>
      <c r="N187" s="342"/>
      <c r="O187" s="342"/>
      <c r="P187" s="342"/>
      <c r="Q187" s="342"/>
      <c r="R187" s="342"/>
      <c r="S187" s="342"/>
      <c r="T187" s="342"/>
      <c r="U187" s="342"/>
      <c r="V187" s="342"/>
      <c r="W187" s="342"/>
      <c r="X187" s="342"/>
      <c r="Y187" s="342"/>
      <c r="Z187" s="342"/>
      <c r="AA187" s="342"/>
      <c r="AB187" s="342"/>
      <c r="AC187" s="342"/>
      <c r="AD187" s="342"/>
      <c r="AE187" s="342"/>
      <c r="AF187" s="342"/>
      <c r="AG187" s="342"/>
      <c r="AH187" s="342"/>
      <c r="AI187" s="342"/>
      <c r="AJ187" s="342"/>
      <c r="AK187" s="342"/>
      <c r="AL187" s="342"/>
      <c r="AM187" s="342"/>
      <c r="AN187" s="342"/>
      <c r="AO187" s="342"/>
      <c r="AP187" s="342"/>
      <c r="AQ187" s="342"/>
      <c r="AR187" s="342"/>
      <c r="AS187" s="342"/>
      <c r="AT187" s="342"/>
      <c r="AU187" s="342"/>
      <c r="AV187" s="342"/>
      <c r="AW187" s="342"/>
      <c r="AX187" s="342"/>
    </row>
    <row r="188" spans="1:50" ht="14.4" customHeight="1" x14ac:dyDescent="0.3">
      <c r="A188" s="343"/>
      <c r="B188" s="342"/>
      <c r="C188" s="342"/>
      <c r="D188" s="342"/>
      <c r="E188" s="342"/>
      <c r="F188" s="342"/>
      <c r="G188" s="342"/>
      <c r="H188" s="342"/>
      <c r="I188" s="342"/>
      <c r="J188" s="342"/>
      <c r="K188" s="342"/>
      <c r="L188" s="342"/>
      <c r="M188" s="342"/>
      <c r="N188" s="342"/>
      <c r="O188" s="342"/>
      <c r="P188" s="342"/>
      <c r="Q188" s="342"/>
      <c r="R188" s="342"/>
      <c r="S188" s="342"/>
      <c r="T188" s="342"/>
      <c r="U188" s="342"/>
      <c r="V188" s="342"/>
      <c r="W188" s="342"/>
      <c r="X188" s="342"/>
      <c r="Y188" s="342"/>
      <c r="Z188" s="342"/>
      <c r="AA188" s="342"/>
      <c r="AB188" s="342"/>
      <c r="AC188" s="342"/>
      <c r="AD188" s="342"/>
      <c r="AE188" s="342"/>
      <c r="AF188" s="342"/>
      <c r="AG188" s="342"/>
      <c r="AH188" s="342"/>
      <c r="AI188" s="342"/>
      <c r="AJ188" s="342"/>
      <c r="AK188" s="342"/>
      <c r="AL188" s="342"/>
      <c r="AM188" s="342"/>
      <c r="AN188" s="342"/>
      <c r="AO188" s="342"/>
      <c r="AP188" s="342"/>
      <c r="AQ188" s="342"/>
      <c r="AR188" s="342"/>
      <c r="AS188" s="342"/>
      <c r="AT188" s="342"/>
      <c r="AU188" s="342"/>
      <c r="AV188" s="342"/>
      <c r="AW188" s="342"/>
      <c r="AX188" s="342"/>
    </row>
    <row r="189" spans="1:50" ht="14.4" customHeight="1" x14ac:dyDescent="0.3">
      <c r="A189" s="343"/>
      <c r="B189" s="342"/>
      <c r="C189" s="342"/>
      <c r="D189" s="342"/>
      <c r="E189" s="342"/>
      <c r="F189" s="342"/>
      <c r="G189" s="342"/>
      <c r="H189" s="342"/>
      <c r="I189" s="342"/>
      <c r="J189" s="342"/>
      <c r="K189" s="342"/>
      <c r="L189" s="342"/>
      <c r="M189" s="342"/>
      <c r="N189" s="342"/>
      <c r="O189" s="342"/>
      <c r="P189" s="342"/>
      <c r="Q189" s="342"/>
      <c r="R189" s="342"/>
      <c r="S189" s="342"/>
      <c r="T189" s="342"/>
      <c r="U189" s="342"/>
      <c r="V189" s="342"/>
      <c r="W189" s="342"/>
      <c r="X189" s="342"/>
      <c r="Y189" s="342"/>
      <c r="Z189" s="342"/>
      <c r="AA189" s="342"/>
      <c r="AB189" s="342"/>
      <c r="AC189" s="342"/>
      <c r="AD189" s="342"/>
      <c r="AE189" s="342"/>
      <c r="AF189" s="342"/>
      <c r="AG189" s="342"/>
      <c r="AH189" s="342"/>
      <c r="AI189" s="342"/>
      <c r="AJ189" s="342"/>
      <c r="AK189" s="342"/>
      <c r="AL189" s="342"/>
      <c r="AM189" s="342"/>
      <c r="AN189" s="342"/>
      <c r="AO189" s="342"/>
      <c r="AP189" s="342"/>
      <c r="AQ189" s="342"/>
      <c r="AR189" s="342"/>
      <c r="AS189" s="342"/>
      <c r="AT189" s="342"/>
      <c r="AU189" s="342"/>
      <c r="AV189" s="342"/>
      <c r="AW189" s="342"/>
      <c r="AX189" s="342"/>
    </row>
    <row r="190" spans="1:50" ht="14.4" customHeight="1" x14ac:dyDescent="0.3">
      <c r="A190" s="343"/>
      <c r="B190" s="342"/>
      <c r="C190" s="342"/>
      <c r="D190" s="342"/>
      <c r="E190" s="342"/>
      <c r="F190" s="342"/>
      <c r="G190" s="342"/>
      <c r="H190" s="342"/>
      <c r="I190" s="342"/>
      <c r="J190" s="342"/>
      <c r="K190" s="342"/>
      <c r="L190" s="342"/>
      <c r="M190" s="342"/>
      <c r="N190" s="342"/>
      <c r="O190" s="342"/>
      <c r="P190" s="342"/>
      <c r="Q190" s="342"/>
      <c r="R190" s="342"/>
      <c r="S190" s="342"/>
      <c r="T190" s="342"/>
      <c r="U190" s="342"/>
      <c r="V190" s="342"/>
      <c r="W190" s="342"/>
      <c r="X190" s="342"/>
      <c r="Y190" s="342"/>
      <c r="Z190" s="342"/>
      <c r="AA190" s="342"/>
      <c r="AB190" s="342"/>
      <c r="AC190" s="342"/>
      <c r="AD190" s="342"/>
      <c r="AE190" s="342"/>
      <c r="AF190" s="342"/>
      <c r="AG190" s="342"/>
      <c r="AH190" s="342"/>
      <c r="AI190" s="342"/>
      <c r="AJ190" s="342"/>
      <c r="AK190" s="342"/>
      <c r="AL190" s="342"/>
      <c r="AM190" s="342"/>
      <c r="AN190" s="342"/>
      <c r="AO190" s="342"/>
      <c r="AP190" s="342"/>
      <c r="AQ190" s="342"/>
      <c r="AR190" s="342"/>
      <c r="AS190" s="342"/>
      <c r="AT190" s="342"/>
      <c r="AU190" s="342"/>
      <c r="AV190" s="342"/>
      <c r="AW190" s="342"/>
      <c r="AX190" s="342"/>
    </row>
    <row r="191" spans="1:50" ht="14.4" customHeight="1" x14ac:dyDescent="0.3">
      <c r="A191" s="343"/>
      <c r="B191" s="342"/>
      <c r="C191" s="342"/>
      <c r="D191" s="342"/>
      <c r="E191" s="342"/>
      <c r="F191" s="342"/>
      <c r="G191" s="342"/>
      <c r="H191" s="342"/>
      <c r="I191" s="342"/>
      <c r="J191" s="342"/>
      <c r="L191" s="342"/>
      <c r="M191" s="342"/>
      <c r="N191" s="342"/>
      <c r="O191" s="342"/>
      <c r="P191" s="342"/>
      <c r="Q191" s="342"/>
      <c r="R191" s="342"/>
      <c r="S191" s="342"/>
      <c r="T191" s="342"/>
      <c r="U191" s="342"/>
      <c r="V191" s="342"/>
      <c r="W191" s="342"/>
      <c r="X191" s="342"/>
      <c r="Y191" s="342"/>
      <c r="Z191" s="342"/>
      <c r="AA191" s="342"/>
      <c r="AB191" s="342"/>
      <c r="AC191" s="342"/>
      <c r="AD191" s="342"/>
      <c r="AE191" s="342"/>
      <c r="AF191" s="342"/>
      <c r="AG191" s="342"/>
      <c r="AH191" s="342"/>
      <c r="AI191" s="342"/>
      <c r="AJ191" s="342"/>
      <c r="AK191" s="342"/>
      <c r="AL191" s="342"/>
      <c r="AM191" s="342"/>
      <c r="AN191" s="342"/>
      <c r="AO191" s="342"/>
      <c r="AP191" s="342"/>
      <c r="AQ191" s="342"/>
      <c r="AR191" s="342"/>
      <c r="AS191" s="342"/>
      <c r="AT191" s="342"/>
      <c r="AU191" s="342"/>
      <c r="AV191" s="342"/>
      <c r="AW191" s="342"/>
      <c r="AX191" s="342"/>
    </row>
    <row r="192" spans="1:50" ht="14.4" customHeight="1" x14ac:dyDescent="0.3">
      <c r="A192" s="343"/>
      <c r="B192" s="342"/>
      <c r="C192" s="342"/>
      <c r="D192" s="342"/>
      <c r="E192" s="342"/>
      <c r="F192" s="342"/>
      <c r="G192" s="342"/>
      <c r="H192" s="342"/>
      <c r="I192" s="342"/>
      <c r="J192" s="342"/>
      <c r="L192" s="342"/>
      <c r="M192" s="342"/>
      <c r="N192" s="342"/>
      <c r="O192" s="342"/>
      <c r="P192" s="342"/>
      <c r="Q192" s="342"/>
      <c r="R192" s="342"/>
      <c r="S192" s="342"/>
      <c r="T192" s="342"/>
      <c r="U192" s="342"/>
      <c r="V192" s="342"/>
      <c r="W192" s="342"/>
      <c r="X192" s="342"/>
      <c r="Y192" s="342"/>
      <c r="Z192" s="342"/>
      <c r="AA192" s="342"/>
      <c r="AB192" s="342"/>
      <c r="AC192" s="342"/>
      <c r="AD192" s="342"/>
      <c r="AE192" s="342"/>
      <c r="AF192" s="342"/>
      <c r="AG192" s="342"/>
      <c r="AH192" s="342"/>
      <c r="AI192" s="342"/>
      <c r="AJ192" s="342"/>
      <c r="AK192" s="342"/>
      <c r="AL192" s="342"/>
      <c r="AM192" s="342"/>
      <c r="AN192" s="342"/>
      <c r="AO192" s="342"/>
      <c r="AP192" s="342"/>
      <c r="AQ192" s="342"/>
      <c r="AR192" s="342"/>
      <c r="AS192" s="342"/>
      <c r="AT192" s="342"/>
      <c r="AU192" s="342"/>
      <c r="AV192" s="342"/>
      <c r="AW192" s="342"/>
      <c r="AX192" s="342"/>
    </row>
    <row r="193" spans="12:50" ht="14.4" customHeight="1" x14ac:dyDescent="0.3">
      <c r="L193" s="342"/>
      <c r="M193" s="342"/>
      <c r="N193" s="342"/>
      <c r="O193" s="342"/>
      <c r="P193" s="342"/>
      <c r="Q193" s="342"/>
      <c r="R193" s="342"/>
      <c r="S193" s="342"/>
      <c r="T193" s="342"/>
      <c r="U193" s="342"/>
      <c r="V193" s="342"/>
      <c r="W193" s="342"/>
      <c r="X193" s="342"/>
      <c r="Y193" s="342"/>
      <c r="Z193" s="342"/>
      <c r="AA193" s="342"/>
      <c r="AB193" s="342"/>
      <c r="AC193" s="342"/>
      <c r="AD193" s="342"/>
      <c r="AE193" s="342"/>
      <c r="AF193" s="342"/>
      <c r="AG193" s="342"/>
      <c r="AH193" s="342"/>
      <c r="AI193" s="342"/>
      <c r="AJ193" s="342"/>
      <c r="AK193" s="342"/>
      <c r="AL193" s="342"/>
      <c r="AM193" s="342"/>
      <c r="AN193" s="342"/>
      <c r="AO193" s="342"/>
      <c r="AP193" s="342"/>
      <c r="AQ193" s="342"/>
      <c r="AR193" s="342"/>
      <c r="AS193" s="342"/>
      <c r="AT193" s="342"/>
      <c r="AU193" s="342"/>
      <c r="AV193" s="342"/>
      <c r="AW193" s="342"/>
      <c r="AX193" s="342"/>
    </row>
    <row r="194" spans="12:50" ht="14.4" customHeight="1" x14ac:dyDescent="0.3">
      <c r="Q194" s="342"/>
      <c r="R194" s="342"/>
      <c r="S194" s="342"/>
      <c r="T194" s="342"/>
      <c r="U194" s="342"/>
      <c r="V194" s="342"/>
      <c r="W194" s="342"/>
      <c r="X194" s="342"/>
      <c r="Y194" s="342"/>
      <c r="Z194" s="342"/>
      <c r="AA194" s="342"/>
      <c r="AB194" s="342"/>
      <c r="AC194" s="342"/>
      <c r="AD194" s="342"/>
      <c r="AE194" s="342"/>
      <c r="AF194" s="342"/>
      <c r="AG194" s="342"/>
      <c r="AH194" s="342"/>
      <c r="AI194" s="342"/>
      <c r="AJ194" s="342"/>
      <c r="AK194" s="342"/>
      <c r="AL194" s="342"/>
      <c r="AM194" s="342"/>
      <c r="AN194" s="342"/>
      <c r="AO194" s="342"/>
      <c r="AP194" s="342"/>
      <c r="AQ194" s="342"/>
      <c r="AR194" s="342"/>
      <c r="AS194" s="342"/>
      <c r="AT194" s="342"/>
      <c r="AU194" s="342"/>
      <c r="AV194" s="342"/>
      <c r="AW194" s="342"/>
      <c r="AX194" s="342"/>
    </row>
    <row r="195" spans="12:50" ht="14.4" customHeight="1" x14ac:dyDescent="0.3">
      <c r="Q195" s="342"/>
      <c r="R195" s="342"/>
      <c r="S195" s="342"/>
      <c r="T195" s="342"/>
      <c r="U195" s="342"/>
      <c r="V195" s="342"/>
      <c r="W195" s="342"/>
      <c r="X195" s="342"/>
      <c r="Y195" s="342"/>
      <c r="Z195" s="342"/>
      <c r="AA195" s="342"/>
      <c r="AB195" s="342"/>
      <c r="AC195" s="342"/>
      <c r="AD195" s="342"/>
      <c r="AE195" s="342"/>
      <c r="AF195" s="342"/>
      <c r="AG195" s="342"/>
      <c r="AH195" s="342"/>
      <c r="AI195" s="342"/>
      <c r="AJ195" s="342"/>
      <c r="AK195" s="342"/>
      <c r="AL195" s="342"/>
      <c r="AM195" s="342"/>
      <c r="AN195" s="342"/>
      <c r="AO195" s="342"/>
      <c r="AP195" s="342"/>
      <c r="AQ195" s="342"/>
      <c r="AR195" s="342"/>
      <c r="AS195" s="342"/>
      <c r="AT195" s="342"/>
      <c r="AU195" s="342"/>
      <c r="AV195" s="342"/>
      <c r="AW195" s="342"/>
      <c r="AX195" s="342"/>
    </row>
    <row r="196" spans="12:50" ht="0" hidden="1" customHeight="1" x14ac:dyDescent="0.3">
      <c r="V196" s="342"/>
      <c r="W196" s="342"/>
      <c r="X196" s="342"/>
      <c r="Y196" s="342"/>
      <c r="Z196" s="342"/>
      <c r="AA196" s="342"/>
      <c r="AB196" s="342"/>
      <c r="AC196" s="342"/>
      <c r="AD196" s="342"/>
      <c r="AE196" s="342"/>
      <c r="AF196" s="342"/>
      <c r="AG196" s="342"/>
      <c r="AH196" s="342"/>
      <c r="AI196" s="342"/>
      <c r="AJ196" s="342"/>
      <c r="AK196" s="342"/>
      <c r="AL196" s="342"/>
      <c r="AM196" s="342"/>
      <c r="AN196" s="342"/>
      <c r="AO196" s="342"/>
      <c r="AP196" s="342"/>
      <c r="AQ196" s="342"/>
      <c r="AR196" s="342"/>
      <c r="AS196" s="342"/>
      <c r="AT196" s="342"/>
      <c r="AU196" s="342"/>
      <c r="AV196" s="342"/>
      <c r="AW196" s="342"/>
      <c r="AX196" s="342"/>
    </row>
    <row r="197" spans="12:50" ht="0" hidden="1" customHeight="1" x14ac:dyDescent="0.3">
      <c r="V197" s="342"/>
      <c r="W197" s="342"/>
      <c r="X197" s="342"/>
      <c r="Y197" s="342"/>
      <c r="Z197" s="342"/>
      <c r="AA197" s="342"/>
      <c r="AB197" s="342"/>
      <c r="AC197" s="342"/>
      <c r="AD197" s="342"/>
      <c r="AE197" s="342"/>
      <c r="AF197" s="342"/>
      <c r="AG197" s="342"/>
      <c r="AH197" s="342"/>
      <c r="AI197" s="342"/>
      <c r="AJ197" s="342"/>
      <c r="AK197" s="342"/>
      <c r="AL197" s="342"/>
      <c r="AM197" s="342"/>
      <c r="AN197" s="342"/>
      <c r="AO197" s="342"/>
      <c r="AP197" s="342"/>
      <c r="AQ197" s="342"/>
      <c r="AR197" s="342"/>
      <c r="AS197" s="342"/>
      <c r="AT197" s="342"/>
      <c r="AU197" s="342"/>
      <c r="AV197" s="342"/>
      <c r="AW197" s="342"/>
      <c r="AX197" s="342"/>
    </row>
    <row r="198" spans="12:50" ht="0" hidden="1" customHeight="1" x14ac:dyDescent="0.3">
      <c r="V198" s="342"/>
      <c r="W198" s="342"/>
      <c r="X198" s="342"/>
      <c r="Y198" s="342"/>
      <c r="Z198" s="342"/>
      <c r="AA198" s="342"/>
      <c r="AB198" s="342"/>
      <c r="AC198" s="342"/>
      <c r="AD198" s="342"/>
      <c r="AE198" s="342"/>
      <c r="AF198" s="342"/>
      <c r="AG198" s="342"/>
      <c r="AH198" s="342"/>
      <c r="AI198" s="342"/>
      <c r="AJ198" s="342"/>
      <c r="AK198" s="342"/>
      <c r="AL198" s="342"/>
      <c r="AM198" s="342"/>
      <c r="AN198" s="342"/>
      <c r="AO198" s="342"/>
      <c r="AP198" s="342"/>
      <c r="AQ198" s="342"/>
      <c r="AR198" s="342"/>
      <c r="AS198" s="342"/>
      <c r="AT198" s="342"/>
      <c r="AU198" s="342"/>
      <c r="AV198" s="342"/>
      <c r="AW198" s="342"/>
      <c r="AX198" s="342"/>
    </row>
    <row r="199" spans="12:50" ht="0" hidden="1" customHeight="1" x14ac:dyDescent="0.3">
      <c r="V199" s="342"/>
      <c r="W199" s="342"/>
      <c r="X199" s="342"/>
      <c r="Y199" s="342"/>
      <c r="Z199" s="342"/>
      <c r="AA199" s="342"/>
      <c r="AB199" s="342"/>
      <c r="AC199" s="342"/>
      <c r="AD199" s="342"/>
      <c r="AE199" s="342"/>
      <c r="AF199" s="342"/>
      <c r="AG199" s="342"/>
      <c r="AH199" s="342"/>
      <c r="AI199" s="342"/>
      <c r="AJ199" s="342"/>
      <c r="AK199" s="342"/>
      <c r="AL199" s="342"/>
      <c r="AM199" s="342"/>
      <c r="AN199" s="342"/>
      <c r="AO199" s="342"/>
      <c r="AP199" s="342"/>
      <c r="AQ199" s="342"/>
      <c r="AR199" s="342"/>
      <c r="AS199" s="342"/>
      <c r="AT199" s="342"/>
      <c r="AU199" s="342"/>
      <c r="AV199" s="342"/>
      <c r="AW199" s="342"/>
      <c r="AX199" s="342"/>
    </row>
    <row r="200" spans="12:50" ht="0" hidden="1" customHeight="1" x14ac:dyDescent="0.3">
      <c r="V200" s="342"/>
      <c r="W200" s="342"/>
      <c r="X200" s="342"/>
      <c r="Y200" s="342"/>
      <c r="Z200" s="342"/>
      <c r="AA200" s="342"/>
      <c r="AB200" s="342"/>
      <c r="AC200" s="342"/>
      <c r="AD200" s="342"/>
      <c r="AE200" s="342"/>
      <c r="AF200" s="342"/>
      <c r="AG200" s="342"/>
      <c r="AH200" s="342"/>
      <c r="AI200" s="342"/>
      <c r="AJ200" s="342"/>
      <c r="AK200" s="342"/>
      <c r="AL200" s="342"/>
      <c r="AM200" s="342"/>
      <c r="AN200" s="342"/>
      <c r="AO200" s="342"/>
      <c r="AP200" s="342"/>
      <c r="AQ200" s="342"/>
      <c r="AR200" s="342"/>
      <c r="AS200" s="342"/>
      <c r="AT200" s="342"/>
      <c r="AU200" s="342"/>
      <c r="AV200" s="342"/>
      <c r="AW200" s="342"/>
      <c r="AX200" s="342"/>
    </row>
    <row r="201" spans="12:50" ht="0" hidden="1" customHeight="1" x14ac:dyDescent="0.3"/>
    <row r="202" spans="12:50" ht="0" hidden="1" customHeight="1" x14ac:dyDescent="0.3"/>
    <row r="203" spans="12:50" ht="0" hidden="1" customHeight="1" x14ac:dyDescent="0.3"/>
    <row r="204" spans="12:50" ht="0" hidden="1" customHeight="1" x14ac:dyDescent="0.3"/>
    <row r="205" spans="12:50" ht="0" hidden="1" customHeight="1" x14ac:dyDescent="0.3"/>
  </sheetData>
  <conditionalFormatting sqref="B2">
    <cfRule type="cellIs" dxfId="5" priority="1" operator="equal">
      <formula>"Review"</formula>
    </cfRule>
    <cfRule type="cellIs" dxfId="4" priority="2" operator="equal">
      <formula>"Finished"</formula>
    </cfRule>
    <cfRule type="cellIs" dxfId="3" priority="3" operator="equal">
      <formula>"Incomplete"</formula>
    </cfRule>
  </conditionalFormatting>
  <dataValidations count="1">
    <dataValidation type="list" showInputMessage="1" showErrorMessage="1" sqref="B2" xr:uid="{2629056C-47D8-48E3-A216-B71CF465AC1A}">
      <formula1>"Incomplete, Finished, Review"</formula1>
    </dataValidation>
  </dataValidation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917D6-BDCF-4E80-8D1C-0DCA0647EA99}">
  <sheetPr>
    <pageSetUpPr fitToPage="1"/>
  </sheetPr>
  <dimension ref="A1:AZ202"/>
  <sheetViews>
    <sheetView workbookViewId="0"/>
  </sheetViews>
  <sheetFormatPr defaultColWidth="0" defaultRowHeight="0" customHeight="1" zeroHeight="1" x14ac:dyDescent="0.3"/>
  <cols>
    <col min="1" max="1" width="6.5546875" style="392" customWidth="1"/>
    <col min="2" max="5" width="13.33203125" style="392" customWidth="1"/>
    <col min="6" max="6" width="15.44140625" style="392" bestFit="1" customWidth="1"/>
    <col min="7" max="7" width="10.5546875" style="392" bestFit="1" customWidth="1"/>
    <col min="8" max="8" width="12.77734375" style="392" customWidth="1"/>
    <col min="9" max="9" width="13.5546875" style="392" bestFit="1" customWidth="1"/>
    <col min="10" max="49" width="10.44140625" style="392" customWidth="1"/>
    <col min="50" max="16384" width="10.44140625" style="392" hidden="1"/>
  </cols>
  <sheetData>
    <row r="1" spans="1:52" s="504" customFormat="1" ht="14.4" customHeight="1" thickBot="1" x14ac:dyDescent="0.35">
      <c r="A1" s="507" t="s">
        <v>410</v>
      </c>
      <c r="B1" s="506"/>
      <c r="C1" s="506"/>
      <c r="D1" s="506"/>
      <c r="E1" s="506"/>
      <c r="F1" s="506"/>
      <c r="G1" s="506"/>
      <c r="H1" s="506"/>
      <c r="I1" s="505"/>
    </row>
    <row r="2" spans="1:52" ht="15.75" customHeight="1" thickBot="1" x14ac:dyDescent="0.35">
      <c r="A2" s="503">
        <v>23</v>
      </c>
      <c r="B2" s="335" t="s">
        <v>159</v>
      </c>
      <c r="C2" s="502"/>
      <c r="D2" s="473"/>
      <c r="E2" s="473"/>
      <c r="F2" s="473"/>
      <c r="G2" s="473"/>
      <c r="H2" s="473"/>
      <c r="I2" s="486"/>
      <c r="J2" s="393"/>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2"/>
      <c r="AJ2" s="342"/>
      <c r="AK2" s="342"/>
      <c r="AL2" s="342"/>
      <c r="AM2" s="342"/>
      <c r="AN2" s="342"/>
      <c r="AO2" s="342"/>
      <c r="AP2" s="342"/>
      <c r="AQ2" s="342"/>
      <c r="AR2" s="342"/>
      <c r="AS2" s="342"/>
      <c r="AT2" s="342"/>
      <c r="AU2" s="342"/>
      <c r="AV2" s="342"/>
      <c r="AW2" s="342"/>
      <c r="AX2" s="342"/>
      <c r="AY2" s="342"/>
      <c r="AZ2" s="342"/>
    </row>
    <row r="3" spans="1:52" ht="15.75" customHeight="1" x14ac:dyDescent="0.3">
      <c r="A3" s="501" t="s">
        <v>90</v>
      </c>
      <c r="B3" s="499"/>
      <c r="C3" s="499"/>
      <c r="D3" s="499"/>
      <c r="E3" s="499"/>
      <c r="F3" s="499"/>
      <c r="G3" s="499"/>
      <c r="H3" s="499"/>
      <c r="I3" s="498"/>
      <c r="J3" s="393"/>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2"/>
      <c r="AQ3" s="342"/>
      <c r="AR3" s="342"/>
      <c r="AS3" s="342"/>
      <c r="AT3" s="342"/>
      <c r="AU3" s="342"/>
      <c r="AV3" s="342"/>
      <c r="AW3" s="342"/>
      <c r="AX3" s="342"/>
      <c r="AY3" s="342"/>
      <c r="AZ3" s="342"/>
    </row>
    <row r="4" spans="1:52" ht="15.75" customHeight="1" x14ac:dyDescent="0.3">
      <c r="A4" s="500">
        <v>2.5</v>
      </c>
      <c r="B4" s="499"/>
      <c r="C4" s="499"/>
      <c r="D4" s="499"/>
      <c r="E4" s="499"/>
      <c r="F4" s="499"/>
      <c r="G4" s="499"/>
      <c r="H4" s="499"/>
      <c r="I4" s="498"/>
      <c r="J4" s="393"/>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342"/>
      <c r="AP4" s="342"/>
      <c r="AQ4" s="342"/>
      <c r="AR4" s="342"/>
      <c r="AS4" s="342"/>
      <c r="AT4" s="342"/>
      <c r="AU4" s="342"/>
      <c r="AV4" s="342"/>
      <c r="AW4" s="342"/>
      <c r="AX4" s="342"/>
      <c r="AY4" s="342"/>
      <c r="AZ4" s="342"/>
    </row>
    <row r="5" spans="1:52" ht="15.75" customHeight="1" x14ac:dyDescent="0.3">
      <c r="A5" s="433"/>
      <c r="B5" s="432" t="s">
        <v>384</v>
      </c>
      <c r="C5" s="451"/>
      <c r="D5" s="451"/>
      <c r="E5" s="451"/>
      <c r="F5" s="451"/>
      <c r="G5" s="451"/>
      <c r="H5" s="451"/>
      <c r="I5" s="497"/>
      <c r="J5" s="434"/>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c r="AJ5" s="342"/>
      <c r="AK5" s="342"/>
      <c r="AL5" s="342"/>
      <c r="AM5" s="342"/>
      <c r="AN5" s="342"/>
      <c r="AO5" s="342"/>
      <c r="AP5" s="342"/>
      <c r="AQ5" s="342"/>
      <c r="AR5" s="342"/>
      <c r="AS5" s="342"/>
      <c r="AT5" s="342"/>
      <c r="AU5" s="342"/>
      <c r="AV5" s="342"/>
      <c r="AW5" s="342"/>
      <c r="AX5" s="342"/>
      <c r="AY5" s="342"/>
      <c r="AZ5" s="342"/>
    </row>
    <row r="6" spans="1:52" ht="15.75" customHeight="1" thickBot="1" x14ac:dyDescent="0.35">
      <c r="A6" s="433"/>
      <c r="B6" s="432"/>
      <c r="C6" s="451"/>
      <c r="D6" s="451"/>
      <c r="E6" s="451"/>
      <c r="F6" s="451"/>
      <c r="G6" s="451"/>
      <c r="H6" s="451"/>
      <c r="I6" s="497"/>
      <c r="J6" s="434"/>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342"/>
      <c r="AR6" s="342"/>
      <c r="AS6" s="342"/>
      <c r="AT6" s="342"/>
      <c r="AU6" s="342"/>
      <c r="AV6" s="342"/>
      <c r="AW6" s="342"/>
      <c r="AX6" s="342"/>
      <c r="AY6" s="342"/>
      <c r="AZ6" s="342"/>
    </row>
    <row r="7" spans="1:52" ht="15.75" customHeight="1" thickBot="1" x14ac:dyDescent="0.35">
      <c r="A7" s="433"/>
      <c r="B7" s="490"/>
      <c r="C7" s="490"/>
      <c r="D7" s="490"/>
      <c r="E7" s="495"/>
      <c r="F7" s="496" t="s">
        <v>5</v>
      </c>
      <c r="G7" s="494" t="s">
        <v>13</v>
      </c>
      <c r="H7" s="473"/>
      <c r="I7" s="486"/>
      <c r="J7" s="434"/>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2"/>
      <c r="AN7" s="342"/>
      <c r="AO7" s="342"/>
      <c r="AP7" s="342"/>
      <c r="AQ7" s="342"/>
      <c r="AR7" s="342"/>
      <c r="AS7" s="342"/>
      <c r="AT7" s="342"/>
      <c r="AU7" s="342"/>
      <c r="AV7" s="342"/>
      <c r="AW7" s="342"/>
      <c r="AX7" s="342"/>
      <c r="AY7" s="342"/>
      <c r="AZ7" s="342"/>
    </row>
    <row r="8" spans="1:52" ht="15.75" customHeight="1" x14ac:dyDescent="0.3">
      <c r="A8" s="433"/>
      <c r="B8" s="495"/>
      <c r="C8" s="494" t="s">
        <v>6</v>
      </c>
      <c r="D8" s="490"/>
      <c r="E8" s="493"/>
      <c r="F8" s="492" t="s">
        <v>409</v>
      </c>
      <c r="G8" s="491" t="s">
        <v>409</v>
      </c>
      <c r="H8" s="473"/>
      <c r="I8" s="486"/>
      <c r="J8" s="434"/>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c r="AX8" s="342"/>
      <c r="AY8" s="342"/>
      <c r="AZ8" s="342"/>
    </row>
    <row r="9" spans="1:52" ht="15.75" customHeight="1" x14ac:dyDescent="0.3">
      <c r="A9" s="433"/>
      <c r="B9" s="493" t="s">
        <v>3</v>
      </c>
      <c r="C9" s="491" t="s">
        <v>409</v>
      </c>
      <c r="D9" s="490"/>
      <c r="E9" s="493"/>
      <c r="F9" s="492" t="s">
        <v>408</v>
      </c>
      <c r="G9" s="491" t="s">
        <v>408</v>
      </c>
      <c r="H9" s="473"/>
      <c r="I9" s="486"/>
      <c r="J9" s="434"/>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2"/>
      <c r="AQ9" s="342"/>
      <c r="AR9" s="342"/>
      <c r="AS9" s="342"/>
      <c r="AT9" s="342"/>
      <c r="AU9" s="342"/>
      <c r="AV9" s="342"/>
      <c r="AW9" s="342"/>
      <c r="AX9" s="342"/>
      <c r="AY9" s="342"/>
      <c r="AZ9" s="342"/>
    </row>
    <row r="10" spans="1:52" ht="15.75" customHeight="1" thickBot="1" x14ac:dyDescent="0.35">
      <c r="A10" s="433"/>
      <c r="B10" s="489" t="s">
        <v>7</v>
      </c>
      <c r="C10" s="487" t="s">
        <v>394</v>
      </c>
      <c r="D10" s="490"/>
      <c r="E10" s="489" t="s">
        <v>407</v>
      </c>
      <c r="F10" s="488" t="s">
        <v>406</v>
      </c>
      <c r="G10" s="487" t="s">
        <v>406</v>
      </c>
      <c r="H10" s="473"/>
      <c r="I10" s="486"/>
      <c r="J10" s="434"/>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J10" s="342"/>
      <c r="AK10" s="342"/>
      <c r="AL10" s="342"/>
      <c r="AM10" s="342"/>
      <c r="AN10" s="342"/>
      <c r="AO10" s="342"/>
      <c r="AP10" s="342"/>
      <c r="AQ10" s="342"/>
      <c r="AR10" s="342"/>
      <c r="AS10" s="342"/>
      <c r="AT10" s="342"/>
      <c r="AU10" s="342"/>
      <c r="AV10" s="342"/>
      <c r="AW10" s="342"/>
      <c r="AX10" s="342"/>
      <c r="AY10" s="342"/>
      <c r="AZ10" s="342"/>
    </row>
    <row r="11" spans="1:52" ht="15.75" customHeight="1" x14ac:dyDescent="0.3">
      <c r="A11" s="433"/>
      <c r="B11" s="484">
        <v>2014</v>
      </c>
      <c r="C11" s="485">
        <v>43300</v>
      </c>
      <c r="D11" s="451"/>
      <c r="E11" s="484">
        <v>12</v>
      </c>
      <c r="F11" s="483">
        <v>0.3</v>
      </c>
      <c r="G11" s="482">
        <v>0.05</v>
      </c>
      <c r="H11" s="448"/>
      <c r="I11" s="435"/>
      <c r="J11" s="434"/>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c r="AJ11" s="342"/>
      <c r="AK11" s="342"/>
      <c r="AL11" s="342"/>
      <c r="AM11" s="342"/>
      <c r="AN11" s="342"/>
      <c r="AO11" s="342"/>
      <c r="AP11" s="342"/>
      <c r="AQ11" s="342"/>
      <c r="AR11" s="342"/>
      <c r="AS11" s="342"/>
      <c r="AT11" s="342"/>
      <c r="AU11" s="342"/>
      <c r="AV11" s="342"/>
      <c r="AW11" s="342"/>
      <c r="AX11" s="342"/>
      <c r="AY11" s="342"/>
      <c r="AZ11" s="342"/>
    </row>
    <row r="12" spans="1:52" ht="15.75" customHeight="1" x14ac:dyDescent="0.3">
      <c r="A12" s="433"/>
      <c r="B12" s="480">
        <v>2015</v>
      </c>
      <c r="C12" s="481">
        <v>41300</v>
      </c>
      <c r="D12" s="451"/>
      <c r="E12" s="480">
        <v>24</v>
      </c>
      <c r="F12" s="479">
        <v>0.65</v>
      </c>
      <c r="G12" s="478">
        <v>0.35</v>
      </c>
      <c r="H12" s="448"/>
      <c r="I12" s="435"/>
      <c r="J12" s="434"/>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J12" s="342"/>
      <c r="AK12" s="342"/>
      <c r="AL12" s="342"/>
      <c r="AM12" s="342"/>
      <c r="AN12" s="342"/>
      <c r="AO12" s="342"/>
      <c r="AP12" s="342"/>
      <c r="AQ12" s="342"/>
      <c r="AR12" s="342"/>
      <c r="AS12" s="342"/>
      <c r="AT12" s="342"/>
      <c r="AU12" s="342"/>
      <c r="AV12" s="342"/>
      <c r="AW12" s="342"/>
      <c r="AX12" s="342"/>
      <c r="AY12" s="342"/>
      <c r="AZ12" s="342"/>
    </row>
    <row r="13" spans="1:52" ht="15.75" customHeight="1" x14ac:dyDescent="0.3">
      <c r="A13" s="433"/>
      <c r="B13" s="480">
        <v>2016</v>
      </c>
      <c r="C13" s="481">
        <v>46400</v>
      </c>
      <c r="D13" s="451"/>
      <c r="E13" s="480">
        <v>36</v>
      </c>
      <c r="F13" s="479">
        <v>1</v>
      </c>
      <c r="G13" s="478">
        <v>0.9</v>
      </c>
      <c r="H13" s="448"/>
      <c r="I13" s="435"/>
      <c r="J13" s="434"/>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c r="AJ13" s="342"/>
      <c r="AK13" s="342"/>
      <c r="AL13" s="342"/>
      <c r="AM13" s="342"/>
      <c r="AN13" s="342"/>
      <c r="AO13" s="342"/>
      <c r="AP13" s="342"/>
      <c r="AQ13" s="342"/>
      <c r="AR13" s="342"/>
      <c r="AS13" s="342"/>
      <c r="AT13" s="342"/>
      <c r="AU13" s="342"/>
      <c r="AV13" s="342"/>
      <c r="AW13" s="342"/>
      <c r="AX13" s="342"/>
      <c r="AY13" s="342"/>
      <c r="AZ13" s="342"/>
    </row>
    <row r="14" spans="1:52" ht="15.75" customHeight="1" thickBot="1" x14ac:dyDescent="0.35">
      <c r="A14" s="433"/>
      <c r="B14" s="477">
        <v>2017</v>
      </c>
      <c r="C14" s="439">
        <v>45800</v>
      </c>
      <c r="D14" s="451"/>
      <c r="E14" s="476">
        <v>48</v>
      </c>
      <c r="F14" s="475">
        <v>1</v>
      </c>
      <c r="G14" s="474">
        <v>1</v>
      </c>
      <c r="H14" s="448"/>
      <c r="I14" s="435"/>
      <c r="J14" s="434"/>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2"/>
      <c r="AM14" s="342"/>
      <c r="AN14" s="342"/>
      <c r="AO14" s="342"/>
      <c r="AP14" s="342"/>
      <c r="AQ14" s="342"/>
      <c r="AR14" s="342"/>
      <c r="AS14" s="342"/>
      <c r="AT14" s="342"/>
      <c r="AU14" s="342"/>
      <c r="AV14" s="342"/>
      <c r="AW14" s="342"/>
      <c r="AX14" s="342"/>
      <c r="AY14" s="342"/>
      <c r="AZ14" s="342"/>
    </row>
    <row r="15" spans="1:52" ht="15.75" customHeight="1" x14ac:dyDescent="0.3">
      <c r="A15" s="433"/>
      <c r="B15" s="473"/>
      <c r="C15" s="473"/>
      <c r="D15" s="451"/>
      <c r="E15" s="450"/>
      <c r="F15" s="449"/>
      <c r="G15" s="449"/>
      <c r="H15" s="448"/>
      <c r="I15" s="435"/>
      <c r="J15" s="434"/>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2"/>
      <c r="AL15" s="342"/>
      <c r="AM15" s="342"/>
      <c r="AN15" s="342"/>
      <c r="AO15" s="342"/>
      <c r="AP15" s="342"/>
      <c r="AQ15" s="342"/>
      <c r="AR15" s="342"/>
      <c r="AS15" s="342"/>
      <c r="AT15" s="342"/>
      <c r="AU15" s="342"/>
      <c r="AV15" s="342"/>
      <c r="AW15" s="342"/>
      <c r="AX15" s="342"/>
      <c r="AY15" s="342"/>
      <c r="AZ15" s="342"/>
    </row>
    <row r="16" spans="1:52" ht="15.75" customHeight="1" thickBot="1" x14ac:dyDescent="0.35">
      <c r="A16" s="433"/>
      <c r="B16" s="450"/>
      <c r="C16" s="452"/>
      <c r="D16" s="451"/>
      <c r="E16" s="450"/>
      <c r="F16" s="449"/>
      <c r="G16" s="449"/>
      <c r="H16" s="448"/>
      <c r="I16" s="435"/>
      <c r="J16" s="434"/>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c r="AJ16" s="342"/>
      <c r="AK16" s="342"/>
      <c r="AL16" s="342"/>
      <c r="AM16" s="342"/>
      <c r="AN16" s="342"/>
      <c r="AO16" s="342"/>
      <c r="AP16" s="342"/>
      <c r="AQ16" s="342"/>
      <c r="AR16" s="342"/>
      <c r="AS16" s="342"/>
      <c r="AT16" s="342"/>
      <c r="AU16" s="342"/>
      <c r="AV16" s="342"/>
      <c r="AW16" s="342"/>
      <c r="AX16" s="342"/>
      <c r="AY16" s="342"/>
      <c r="AZ16" s="342"/>
    </row>
    <row r="17" spans="1:52" ht="15.75" customHeight="1" x14ac:dyDescent="0.3">
      <c r="A17" s="433"/>
      <c r="B17" s="472" t="s">
        <v>3</v>
      </c>
      <c r="C17" s="471" t="s">
        <v>392</v>
      </c>
      <c r="D17" s="471"/>
      <c r="E17" s="471"/>
      <c r="F17" s="470"/>
      <c r="G17" s="469"/>
      <c r="H17" s="448"/>
      <c r="I17" s="435"/>
      <c r="J17" s="434"/>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c r="AJ17" s="342"/>
      <c r="AK17" s="342"/>
      <c r="AL17" s="342"/>
      <c r="AM17" s="342"/>
      <c r="AN17" s="342"/>
      <c r="AO17" s="342"/>
      <c r="AP17" s="342"/>
      <c r="AQ17" s="342"/>
      <c r="AR17" s="342"/>
      <c r="AS17" s="342"/>
      <c r="AT17" s="342"/>
      <c r="AU17" s="342"/>
      <c r="AV17" s="342"/>
      <c r="AW17" s="342"/>
      <c r="AX17" s="342"/>
      <c r="AY17" s="342"/>
      <c r="AZ17" s="342"/>
    </row>
    <row r="18" spans="1:52" ht="15.75" customHeight="1" thickBot="1" x14ac:dyDescent="0.35">
      <c r="A18" s="433"/>
      <c r="B18" s="468" t="s">
        <v>7</v>
      </c>
      <c r="C18" s="467">
        <v>12</v>
      </c>
      <c r="D18" s="467">
        <v>24</v>
      </c>
      <c r="E18" s="467">
        <v>36</v>
      </c>
      <c r="F18" s="466">
        <v>48</v>
      </c>
      <c r="G18" s="465"/>
      <c r="H18" s="448"/>
      <c r="I18" s="435"/>
      <c r="J18" s="434"/>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c r="AJ18" s="342"/>
      <c r="AK18" s="342"/>
      <c r="AL18" s="342"/>
      <c r="AM18" s="342"/>
      <c r="AN18" s="342"/>
      <c r="AO18" s="342"/>
      <c r="AP18" s="342"/>
      <c r="AQ18" s="342"/>
      <c r="AR18" s="342"/>
      <c r="AS18" s="342"/>
      <c r="AT18" s="342"/>
      <c r="AU18" s="342"/>
      <c r="AV18" s="342"/>
      <c r="AW18" s="342"/>
      <c r="AX18" s="342"/>
      <c r="AY18" s="342"/>
      <c r="AZ18" s="342"/>
    </row>
    <row r="19" spans="1:52" ht="15.75" customHeight="1" x14ac:dyDescent="0.3">
      <c r="A19" s="433"/>
      <c r="B19" s="464">
        <v>2014</v>
      </c>
      <c r="C19" s="463"/>
      <c r="D19" s="462"/>
      <c r="E19" s="462"/>
      <c r="F19" s="461"/>
      <c r="G19" s="453"/>
      <c r="H19" s="448"/>
      <c r="I19" s="435"/>
      <c r="J19" s="434"/>
      <c r="K19" s="342"/>
      <c r="L19" s="342"/>
      <c r="M19" s="342"/>
      <c r="N19" s="342"/>
      <c r="O19" s="342"/>
      <c r="P19" s="342"/>
      <c r="Q19" s="342"/>
      <c r="R19" s="342"/>
      <c r="S19" s="342"/>
      <c r="T19" s="342"/>
      <c r="U19" s="342"/>
      <c r="V19" s="342"/>
      <c r="W19" s="342"/>
      <c r="X19" s="342"/>
      <c r="Y19" s="342"/>
      <c r="Z19" s="342"/>
      <c r="AA19" s="342"/>
      <c r="AB19" s="342"/>
      <c r="AC19" s="342"/>
      <c r="AD19" s="342"/>
      <c r="AE19" s="342"/>
      <c r="AF19" s="342"/>
      <c r="AG19" s="342"/>
      <c r="AH19" s="342"/>
      <c r="AI19" s="342"/>
      <c r="AJ19" s="342"/>
      <c r="AK19" s="342"/>
      <c r="AL19" s="342"/>
      <c r="AM19" s="342"/>
      <c r="AN19" s="342"/>
      <c r="AO19" s="342"/>
      <c r="AP19" s="342"/>
      <c r="AQ19" s="342"/>
      <c r="AR19" s="342"/>
      <c r="AS19" s="342"/>
      <c r="AT19" s="342"/>
      <c r="AU19" s="342"/>
      <c r="AV19" s="342"/>
      <c r="AW19" s="342"/>
      <c r="AX19" s="342"/>
      <c r="AY19" s="342"/>
      <c r="AZ19" s="342"/>
    </row>
    <row r="20" spans="1:52" ht="15.75" customHeight="1" x14ac:dyDescent="0.3">
      <c r="A20" s="433"/>
      <c r="B20" s="460">
        <v>2015</v>
      </c>
      <c r="C20" s="459"/>
      <c r="D20" s="453"/>
      <c r="E20" s="453"/>
      <c r="F20" s="458">
        <v>0</v>
      </c>
      <c r="G20" s="453"/>
      <c r="H20" s="448"/>
      <c r="I20" s="435"/>
      <c r="J20" s="434"/>
      <c r="K20" s="342"/>
      <c r="L20" s="342"/>
      <c r="M20" s="342"/>
      <c r="N20" s="342"/>
      <c r="O20" s="342"/>
      <c r="P20" s="342"/>
      <c r="Q20" s="342"/>
      <c r="R20" s="342"/>
      <c r="S20" s="342"/>
      <c r="T20" s="342"/>
      <c r="U20" s="342"/>
      <c r="V20" s="342"/>
      <c r="W20" s="342"/>
      <c r="X20" s="342"/>
      <c r="Y20" s="342"/>
      <c r="Z20" s="342"/>
      <c r="AA20" s="342"/>
      <c r="AB20" s="342"/>
      <c r="AC20" s="342"/>
      <c r="AD20" s="342"/>
      <c r="AE20" s="342"/>
      <c r="AF20" s="342"/>
      <c r="AG20" s="342"/>
      <c r="AH20" s="342"/>
      <c r="AI20" s="342"/>
      <c r="AJ20" s="342"/>
      <c r="AK20" s="342"/>
      <c r="AL20" s="342"/>
      <c r="AM20" s="342"/>
      <c r="AN20" s="342"/>
      <c r="AO20" s="342"/>
      <c r="AP20" s="342"/>
      <c r="AQ20" s="342"/>
      <c r="AR20" s="342"/>
      <c r="AS20" s="342"/>
      <c r="AT20" s="342"/>
      <c r="AU20" s="342"/>
      <c r="AV20" s="342"/>
      <c r="AW20" s="342"/>
      <c r="AX20" s="342"/>
      <c r="AY20" s="342"/>
      <c r="AZ20" s="342"/>
    </row>
    <row r="21" spans="1:52" ht="15.75" customHeight="1" x14ac:dyDescent="0.3">
      <c r="A21" s="433"/>
      <c r="B21" s="460">
        <v>2016</v>
      </c>
      <c r="C21" s="459"/>
      <c r="D21" s="453"/>
      <c r="E21" s="453">
        <v>4639.9999999999991</v>
      </c>
      <c r="F21" s="458">
        <v>0</v>
      </c>
      <c r="G21" s="453"/>
      <c r="H21" s="448"/>
      <c r="I21" s="435"/>
      <c r="J21" s="434"/>
      <c r="K21" s="342"/>
      <c r="L21" s="342"/>
      <c r="M21" s="342"/>
      <c r="N21" s="342"/>
      <c r="O21" s="342"/>
      <c r="P21" s="342"/>
      <c r="Q21" s="342"/>
      <c r="R21" s="342"/>
      <c r="S21" s="342"/>
      <c r="T21" s="342"/>
      <c r="U21" s="342"/>
      <c r="V21" s="342"/>
      <c r="W21" s="342"/>
      <c r="X21" s="342"/>
      <c r="Y21" s="342"/>
      <c r="Z21" s="342"/>
      <c r="AA21" s="342"/>
      <c r="AB21" s="342"/>
      <c r="AC21" s="342"/>
      <c r="AD21" s="342"/>
      <c r="AE21" s="342"/>
      <c r="AF21" s="342"/>
      <c r="AG21" s="342"/>
      <c r="AH21" s="342"/>
      <c r="AI21" s="342"/>
      <c r="AJ21" s="342"/>
      <c r="AK21" s="342"/>
      <c r="AL21" s="342"/>
      <c r="AM21" s="342"/>
      <c r="AN21" s="342"/>
      <c r="AO21" s="342"/>
      <c r="AP21" s="342"/>
      <c r="AQ21" s="342"/>
      <c r="AR21" s="342"/>
      <c r="AS21" s="342"/>
      <c r="AT21" s="342"/>
      <c r="AU21" s="342"/>
      <c r="AV21" s="342"/>
      <c r="AW21" s="342"/>
      <c r="AX21" s="342"/>
      <c r="AY21" s="342"/>
      <c r="AZ21" s="342"/>
    </row>
    <row r="22" spans="1:52" ht="15.75" customHeight="1" thickBot="1" x14ac:dyDescent="0.35">
      <c r="A22" s="433"/>
      <c r="B22" s="457">
        <v>2017</v>
      </c>
      <c r="C22" s="456"/>
      <c r="D22" s="455">
        <v>13740.000000000002</v>
      </c>
      <c r="E22" s="455">
        <v>4579.9999999999991</v>
      </c>
      <c r="F22" s="454">
        <v>0</v>
      </c>
      <c r="G22" s="453"/>
      <c r="H22" s="448"/>
      <c r="I22" s="435"/>
      <c r="J22" s="434"/>
      <c r="K22" s="342"/>
      <c r="L22" s="342"/>
      <c r="M22" s="342"/>
      <c r="N22" s="342"/>
      <c r="O22" s="342"/>
      <c r="P22" s="342"/>
      <c r="Q22" s="342"/>
      <c r="R22" s="342"/>
      <c r="S22" s="342"/>
      <c r="T22" s="342"/>
      <c r="U22" s="342"/>
      <c r="V22" s="342"/>
      <c r="W22" s="342"/>
      <c r="X22" s="342"/>
      <c r="Y22" s="342"/>
      <c r="Z22" s="342"/>
      <c r="AA22" s="342"/>
      <c r="AB22" s="342"/>
      <c r="AC22" s="342"/>
      <c r="AD22" s="342"/>
      <c r="AE22" s="342"/>
      <c r="AF22" s="342"/>
      <c r="AG22" s="342"/>
      <c r="AH22" s="342"/>
      <c r="AI22" s="342"/>
      <c r="AJ22" s="342"/>
      <c r="AK22" s="342"/>
      <c r="AL22" s="342"/>
      <c r="AM22" s="342"/>
      <c r="AN22" s="342"/>
      <c r="AO22" s="342"/>
      <c r="AP22" s="342"/>
      <c r="AQ22" s="342"/>
      <c r="AR22" s="342"/>
      <c r="AS22" s="342"/>
      <c r="AT22" s="342"/>
      <c r="AU22" s="342"/>
      <c r="AV22" s="342"/>
      <c r="AW22" s="342"/>
      <c r="AX22" s="342"/>
      <c r="AY22" s="342"/>
      <c r="AZ22" s="342"/>
    </row>
    <row r="23" spans="1:52" ht="15.75" customHeight="1" thickBot="1" x14ac:dyDescent="0.35">
      <c r="A23" s="433"/>
      <c r="B23" s="450"/>
      <c r="C23" s="452"/>
      <c r="D23" s="451"/>
      <c r="E23" s="450"/>
      <c r="F23" s="449"/>
      <c r="G23" s="449"/>
      <c r="H23" s="448"/>
      <c r="I23" s="435"/>
      <c r="J23" s="434"/>
      <c r="K23" s="342"/>
      <c r="L23" s="342"/>
      <c r="M23" s="342"/>
      <c r="N23" s="342"/>
      <c r="O23" s="342"/>
      <c r="P23" s="342"/>
      <c r="Q23" s="342"/>
      <c r="R23" s="342"/>
      <c r="S23" s="342"/>
      <c r="T23" s="342"/>
      <c r="U23" s="342"/>
      <c r="V23" s="342"/>
      <c r="W23" s="342"/>
      <c r="X23" s="342"/>
      <c r="Y23" s="342"/>
      <c r="Z23" s="342"/>
      <c r="AA23" s="342"/>
      <c r="AB23" s="342"/>
      <c r="AC23" s="342"/>
      <c r="AD23" s="342"/>
      <c r="AE23" s="342"/>
      <c r="AF23" s="342"/>
      <c r="AG23" s="342"/>
      <c r="AH23" s="342"/>
      <c r="AI23" s="342"/>
      <c r="AJ23" s="342"/>
      <c r="AK23" s="342"/>
      <c r="AL23" s="342"/>
      <c r="AM23" s="342"/>
      <c r="AN23" s="342"/>
      <c r="AO23" s="342"/>
      <c r="AP23" s="342"/>
      <c r="AQ23" s="342"/>
      <c r="AR23" s="342"/>
      <c r="AS23" s="342"/>
      <c r="AT23" s="342"/>
      <c r="AU23" s="342"/>
      <c r="AV23" s="342"/>
      <c r="AW23" s="342"/>
      <c r="AX23" s="342"/>
      <c r="AY23" s="342"/>
      <c r="AZ23" s="342"/>
    </row>
    <row r="24" spans="1:52" ht="15.75" customHeight="1" x14ac:dyDescent="0.3">
      <c r="A24" s="433"/>
      <c r="B24" s="447">
        <v>60000</v>
      </c>
      <c r="C24" s="446" t="s">
        <v>405</v>
      </c>
      <c r="D24" s="445"/>
      <c r="E24" s="445"/>
      <c r="F24" s="445"/>
      <c r="G24" s="445"/>
      <c r="H24" s="444"/>
      <c r="I24" s="435"/>
      <c r="J24" s="434"/>
      <c r="K24" s="342"/>
      <c r="L24" s="342"/>
      <c r="M24" s="342"/>
      <c r="N24" s="342"/>
      <c r="O24" s="342"/>
      <c r="P24" s="342"/>
      <c r="Q24" s="342"/>
      <c r="R24" s="342"/>
      <c r="S24" s="342"/>
      <c r="T24" s="342"/>
      <c r="U24" s="342"/>
      <c r="V24" s="342"/>
      <c r="W24" s="342"/>
      <c r="X24" s="342"/>
      <c r="Y24" s="342"/>
      <c r="Z24" s="342"/>
      <c r="AA24" s="342"/>
      <c r="AB24" s="342"/>
      <c r="AC24" s="342"/>
      <c r="AD24" s="342"/>
      <c r="AE24" s="342"/>
      <c r="AF24" s="342"/>
      <c r="AG24" s="342"/>
      <c r="AH24" s="342"/>
      <c r="AI24" s="342"/>
      <c r="AJ24" s="342"/>
      <c r="AK24" s="342"/>
      <c r="AL24" s="342"/>
      <c r="AM24" s="342"/>
      <c r="AN24" s="342"/>
      <c r="AO24" s="342"/>
      <c r="AP24" s="342"/>
      <c r="AQ24" s="342"/>
      <c r="AR24" s="342"/>
      <c r="AS24" s="342"/>
      <c r="AT24" s="342"/>
      <c r="AU24" s="342"/>
      <c r="AV24" s="342"/>
      <c r="AW24" s="342"/>
      <c r="AX24" s="342"/>
      <c r="AY24" s="342"/>
      <c r="AZ24" s="342"/>
    </row>
    <row r="25" spans="1:52" ht="15.75" customHeight="1" x14ac:dyDescent="0.3">
      <c r="A25" s="433"/>
      <c r="B25" s="443">
        <v>0.03</v>
      </c>
      <c r="C25" s="442" t="s">
        <v>404</v>
      </c>
      <c r="D25" s="441"/>
      <c r="E25" s="441"/>
      <c r="F25" s="441"/>
      <c r="G25" s="441"/>
      <c r="H25" s="440"/>
      <c r="I25" s="435"/>
      <c r="J25" s="434"/>
      <c r="K25" s="342"/>
      <c r="L25" s="342"/>
      <c r="M25" s="342"/>
      <c r="N25" s="342"/>
      <c r="O25" s="342"/>
      <c r="P25" s="342"/>
      <c r="Q25" s="342"/>
      <c r="R25" s="342"/>
      <c r="S25" s="342"/>
      <c r="T25" s="342"/>
      <c r="U25" s="342"/>
      <c r="V25" s="342"/>
      <c r="W25" s="342"/>
      <c r="X25" s="342"/>
      <c r="Y25" s="342"/>
      <c r="Z25" s="342"/>
      <c r="AA25" s="342"/>
      <c r="AB25" s="342"/>
      <c r="AC25" s="342"/>
      <c r="AD25" s="342"/>
      <c r="AE25" s="342"/>
      <c r="AF25" s="342"/>
      <c r="AG25" s="342"/>
      <c r="AH25" s="342"/>
      <c r="AI25" s="342"/>
      <c r="AJ25" s="342"/>
      <c r="AK25" s="342"/>
      <c r="AL25" s="342"/>
      <c r="AM25" s="342"/>
      <c r="AN25" s="342"/>
      <c r="AO25" s="342"/>
      <c r="AP25" s="342"/>
      <c r="AQ25" s="342"/>
      <c r="AR25" s="342"/>
      <c r="AS25" s="342"/>
      <c r="AT25" s="342"/>
      <c r="AU25" s="342"/>
      <c r="AV25" s="342"/>
      <c r="AW25" s="342"/>
      <c r="AX25" s="342"/>
      <c r="AY25" s="342"/>
      <c r="AZ25" s="342"/>
    </row>
    <row r="26" spans="1:52" ht="15.75" customHeight="1" thickBot="1" x14ac:dyDescent="0.35">
      <c r="A26" s="433"/>
      <c r="B26" s="439">
        <v>310</v>
      </c>
      <c r="C26" s="438" t="s">
        <v>403</v>
      </c>
      <c r="D26" s="437"/>
      <c r="E26" s="437"/>
      <c r="F26" s="437"/>
      <c r="G26" s="437"/>
      <c r="H26" s="436"/>
      <c r="I26" s="435"/>
      <c r="J26" s="434"/>
      <c r="K26" s="342"/>
      <c r="L26" s="342"/>
      <c r="M26" s="342"/>
      <c r="N26" s="342"/>
      <c r="O26" s="342"/>
      <c r="P26" s="342"/>
      <c r="Q26" s="342"/>
      <c r="R26" s="342"/>
      <c r="S26" s="342"/>
      <c r="T26" s="342"/>
      <c r="U26" s="342"/>
      <c r="V26" s="342"/>
      <c r="W26" s="342"/>
      <c r="X26" s="342"/>
      <c r="Y26" s="342"/>
      <c r="Z26" s="342"/>
      <c r="AA26" s="342"/>
      <c r="AB26" s="342"/>
      <c r="AC26" s="342"/>
      <c r="AD26" s="342"/>
      <c r="AE26" s="342"/>
      <c r="AF26" s="342"/>
      <c r="AG26" s="342"/>
      <c r="AH26" s="342"/>
      <c r="AI26" s="342"/>
      <c r="AJ26" s="342"/>
      <c r="AK26" s="342"/>
      <c r="AL26" s="342"/>
      <c r="AM26" s="342"/>
      <c r="AN26" s="342"/>
      <c r="AO26" s="342"/>
      <c r="AP26" s="342"/>
      <c r="AQ26" s="342"/>
      <c r="AR26" s="342"/>
      <c r="AS26" s="342"/>
      <c r="AT26" s="342"/>
      <c r="AU26" s="342"/>
      <c r="AV26" s="342"/>
      <c r="AW26" s="342"/>
      <c r="AX26" s="342"/>
      <c r="AY26" s="342"/>
      <c r="AZ26" s="342"/>
    </row>
    <row r="27" spans="1:52" ht="15.75" customHeight="1" x14ac:dyDescent="0.3">
      <c r="A27" s="433"/>
      <c r="B27" s="432"/>
      <c r="C27" s="428"/>
      <c r="D27" s="431"/>
      <c r="E27" s="430"/>
      <c r="F27" s="430"/>
      <c r="G27" s="429"/>
      <c r="H27" s="428"/>
      <c r="I27" s="427"/>
      <c r="J27" s="434"/>
      <c r="K27" s="342"/>
      <c r="L27" s="342"/>
      <c r="M27" s="342"/>
      <c r="N27" s="342"/>
      <c r="O27" s="342"/>
      <c r="P27" s="342"/>
      <c r="Q27" s="342"/>
      <c r="R27" s="342"/>
      <c r="S27" s="342"/>
      <c r="T27" s="342"/>
      <c r="U27" s="342"/>
      <c r="V27" s="342"/>
      <c r="W27" s="342"/>
      <c r="X27" s="342"/>
      <c r="Y27" s="342"/>
      <c r="Z27" s="342"/>
      <c r="AA27" s="342"/>
      <c r="AB27" s="342"/>
      <c r="AC27" s="342"/>
      <c r="AD27" s="342"/>
      <c r="AE27" s="342"/>
      <c r="AF27" s="342"/>
      <c r="AG27" s="342"/>
      <c r="AH27" s="342"/>
      <c r="AI27" s="342"/>
      <c r="AJ27" s="342"/>
      <c r="AK27" s="342"/>
      <c r="AL27" s="342"/>
      <c r="AM27" s="342"/>
      <c r="AN27" s="342"/>
      <c r="AO27" s="342"/>
      <c r="AP27" s="342"/>
      <c r="AQ27" s="342"/>
      <c r="AR27" s="342"/>
      <c r="AS27" s="342"/>
      <c r="AT27" s="342"/>
      <c r="AU27" s="342"/>
      <c r="AV27" s="342"/>
      <c r="AW27" s="342"/>
      <c r="AX27" s="342"/>
      <c r="AY27" s="342"/>
      <c r="AZ27" s="342"/>
    </row>
    <row r="28" spans="1:52" ht="15.75" customHeight="1" x14ac:dyDescent="0.3">
      <c r="A28" s="433"/>
      <c r="B28" s="432" t="s">
        <v>402</v>
      </c>
      <c r="C28" s="428"/>
      <c r="D28" s="431"/>
      <c r="E28" s="430"/>
      <c r="F28" s="430"/>
      <c r="G28" s="429"/>
      <c r="H28" s="428"/>
      <c r="I28" s="427"/>
      <c r="J28" s="393"/>
      <c r="K28" s="342"/>
      <c r="L28" s="342"/>
      <c r="M28" s="342"/>
      <c r="N28" s="342"/>
      <c r="O28" s="342"/>
      <c r="P28" s="342"/>
      <c r="Q28" s="342"/>
      <c r="R28" s="342"/>
      <c r="S28" s="342"/>
      <c r="T28" s="342"/>
      <c r="U28" s="342"/>
      <c r="V28" s="342"/>
      <c r="W28" s="342"/>
      <c r="X28" s="342"/>
      <c r="Y28" s="342"/>
      <c r="Z28" s="342"/>
      <c r="AA28" s="342"/>
      <c r="AB28" s="342"/>
      <c r="AC28" s="342"/>
      <c r="AD28" s="342"/>
      <c r="AE28" s="342"/>
      <c r="AF28" s="342"/>
      <c r="AG28" s="342"/>
      <c r="AH28" s="342"/>
      <c r="AI28" s="342"/>
      <c r="AJ28" s="342"/>
      <c r="AK28" s="342"/>
      <c r="AL28" s="342"/>
      <c r="AM28" s="342"/>
      <c r="AN28" s="342"/>
      <c r="AO28" s="342"/>
      <c r="AP28" s="342"/>
      <c r="AQ28" s="342"/>
      <c r="AR28" s="342"/>
      <c r="AS28" s="342"/>
      <c r="AT28" s="342"/>
      <c r="AU28" s="342"/>
      <c r="AV28" s="342"/>
      <c r="AW28" s="342"/>
      <c r="AX28" s="342"/>
      <c r="AY28" s="342"/>
      <c r="AZ28" s="342"/>
    </row>
    <row r="29" spans="1:52" ht="15.75" customHeight="1" thickBot="1" x14ac:dyDescent="0.35">
      <c r="A29" s="426"/>
      <c r="B29" s="425"/>
      <c r="C29" s="423"/>
      <c r="D29" s="423"/>
      <c r="E29" s="423"/>
      <c r="F29" s="423"/>
      <c r="G29" s="424"/>
      <c r="H29" s="423"/>
      <c r="I29" s="422"/>
      <c r="J29" s="393"/>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2"/>
      <c r="AI29" s="342"/>
      <c r="AJ29" s="342"/>
      <c r="AK29" s="342"/>
      <c r="AL29" s="342"/>
      <c r="AM29" s="342"/>
      <c r="AN29" s="342"/>
      <c r="AO29" s="342"/>
      <c r="AP29" s="342"/>
      <c r="AQ29" s="342"/>
      <c r="AR29" s="342"/>
      <c r="AS29" s="342"/>
      <c r="AT29" s="342"/>
      <c r="AU29" s="342"/>
      <c r="AV29" s="342"/>
      <c r="AW29" s="342"/>
      <c r="AX29" s="342"/>
      <c r="AY29" s="342"/>
      <c r="AZ29" s="342"/>
    </row>
    <row r="30" spans="1:52" ht="15.75" customHeight="1" x14ac:dyDescent="0.3">
      <c r="A30" s="393" t="s">
        <v>385</v>
      </c>
      <c r="B30" s="393"/>
      <c r="C30" s="393"/>
      <c r="D30" s="393"/>
      <c r="E30" s="393"/>
      <c r="F30" s="393"/>
      <c r="G30" s="393"/>
      <c r="H30" s="393"/>
      <c r="I30" s="393"/>
      <c r="J30" s="393"/>
      <c r="K30" s="342"/>
      <c r="L30" s="342"/>
      <c r="M30" s="342"/>
      <c r="N30" s="342"/>
      <c r="O30" s="342"/>
      <c r="P30" s="342"/>
      <c r="Q30" s="342"/>
      <c r="R30" s="342"/>
      <c r="S30" s="342"/>
      <c r="T30" s="342"/>
      <c r="U30" s="342"/>
      <c r="V30" s="342"/>
      <c r="W30" s="342"/>
      <c r="X30" s="342"/>
      <c r="Y30" s="342"/>
      <c r="Z30" s="342"/>
      <c r="AA30" s="342"/>
      <c r="AB30" s="342"/>
      <c r="AC30" s="342"/>
      <c r="AD30" s="342"/>
      <c r="AE30" s="342"/>
      <c r="AF30" s="342"/>
      <c r="AG30" s="342"/>
      <c r="AH30" s="342"/>
      <c r="AI30" s="342"/>
      <c r="AJ30" s="342"/>
      <c r="AK30" s="342"/>
      <c r="AL30" s="342"/>
      <c r="AM30" s="342"/>
      <c r="AN30" s="342"/>
      <c r="AO30" s="342"/>
      <c r="AP30" s="342"/>
      <c r="AQ30" s="342"/>
      <c r="AR30" s="342"/>
      <c r="AS30" s="342"/>
      <c r="AT30" s="342"/>
      <c r="AU30" s="342"/>
      <c r="AV30" s="342"/>
      <c r="AW30" s="342"/>
      <c r="AX30" s="342"/>
      <c r="AY30" s="342"/>
      <c r="AZ30" s="342"/>
    </row>
    <row r="31" spans="1:52" ht="15.75" customHeight="1" x14ac:dyDescent="0.3">
      <c r="A31" s="393"/>
      <c r="B31" s="393"/>
      <c r="C31" s="393" t="s">
        <v>401</v>
      </c>
      <c r="D31" s="393" t="s">
        <v>400</v>
      </c>
      <c r="E31" s="393" t="s">
        <v>399</v>
      </c>
      <c r="F31" s="393" t="s">
        <v>398</v>
      </c>
      <c r="G31" s="393" t="s">
        <v>397</v>
      </c>
      <c r="H31" s="393" t="s">
        <v>396</v>
      </c>
      <c r="I31" s="393" t="s">
        <v>217</v>
      </c>
      <c r="J31" s="393"/>
      <c r="K31" s="342"/>
      <c r="L31" s="342"/>
      <c r="M31" s="342"/>
      <c r="N31" s="342"/>
      <c r="O31" s="342"/>
      <c r="P31" s="342"/>
      <c r="Q31" s="342"/>
      <c r="R31" s="342"/>
      <c r="S31" s="342"/>
      <c r="T31" s="342"/>
      <c r="U31" s="342"/>
      <c r="V31" s="342"/>
      <c r="W31" s="342"/>
      <c r="X31" s="342"/>
      <c r="Y31" s="342"/>
      <c r="Z31" s="342"/>
      <c r="AA31" s="342"/>
      <c r="AB31" s="342"/>
      <c r="AC31" s="342"/>
      <c r="AD31" s="342"/>
      <c r="AE31" s="342"/>
      <c r="AF31" s="342"/>
      <c r="AG31" s="342"/>
      <c r="AH31" s="342"/>
      <c r="AI31" s="342"/>
      <c r="AJ31" s="342"/>
      <c r="AK31" s="342"/>
      <c r="AL31" s="342"/>
      <c r="AM31" s="342"/>
      <c r="AN31" s="342"/>
      <c r="AO31" s="342"/>
      <c r="AP31" s="342"/>
      <c r="AQ31" s="342"/>
      <c r="AR31" s="342"/>
      <c r="AS31" s="342"/>
      <c r="AT31" s="342"/>
      <c r="AU31" s="342"/>
      <c r="AV31" s="342"/>
      <c r="AW31" s="342"/>
      <c r="AX31" s="342"/>
      <c r="AY31" s="342"/>
      <c r="AZ31" s="342"/>
    </row>
    <row r="32" spans="1:52" ht="15.75" customHeight="1" x14ac:dyDescent="0.3">
      <c r="A32" s="393"/>
      <c r="B32" s="393">
        <v>2018</v>
      </c>
      <c r="C32" s="420">
        <f>B24*(1+B25)</f>
        <v>61800</v>
      </c>
      <c r="D32" s="395">
        <f>D22+E21</f>
        <v>18380</v>
      </c>
      <c r="E32" s="421">
        <f>(F12-F11)*C14+(1-F12)*C13</f>
        <v>32270</v>
      </c>
      <c r="F32" s="421">
        <f>(G12-G11)*C14+(G13-G12)*C13+(G14-G13)*C12</f>
        <v>43390</v>
      </c>
      <c r="G32" s="395">
        <f>SUM(D32:F32)</f>
        <v>94040</v>
      </c>
      <c r="H32" s="421">
        <f>G32/$B$26</f>
        <v>303.35483870967744</v>
      </c>
      <c r="I32" s="420">
        <f>H32*C32</f>
        <v>18747329.032258067</v>
      </c>
      <c r="J32" s="393"/>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2"/>
      <c r="AL32" s="342"/>
      <c r="AM32" s="342"/>
      <c r="AN32" s="342"/>
      <c r="AO32" s="342"/>
      <c r="AP32" s="342"/>
      <c r="AQ32" s="342"/>
      <c r="AR32" s="342"/>
      <c r="AS32" s="342"/>
      <c r="AT32" s="342"/>
      <c r="AU32" s="342"/>
      <c r="AV32" s="342"/>
      <c r="AW32" s="342"/>
      <c r="AX32" s="342"/>
      <c r="AY32" s="342"/>
      <c r="AZ32" s="342"/>
    </row>
    <row r="33" spans="1:52" ht="15.75" customHeight="1" x14ac:dyDescent="0.3">
      <c r="A33" s="393"/>
      <c r="B33" s="393">
        <v>2019</v>
      </c>
      <c r="C33" s="420">
        <f>C32*(1+B25)</f>
        <v>63654</v>
      </c>
      <c r="D33" s="395">
        <f>E22</f>
        <v>4579.9999999999991</v>
      </c>
      <c r="E33" s="393">
        <f>(1-F12)*C14</f>
        <v>16029.999999999998</v>
      </c>
      <c r="F33" s="421">
        <f>(G13-G12)*C14+(G14-G13)*C13</f>
        <v>29830.000000000004</v>
      </c>
      <c r="G33" s="395">
        <f>SUM(D33:F33)</f>
        <v>50440</v>
      </c>
      <c r="H33" s="421">
        <f>G33/$B$26</f>
        <v>162.70967741935485</v>
      </c>
      <c r="I33" s="420">
        <f>H33*C33</f>
        <v>10357121.806451613</v>
      </c>
      <c r="J33" s="393"/>
      <c r="K33" s="342"/>
      <c r="L33" s="342"/>
      <c r="M33" s="342"/>
      <c r="N33" s="342"/>
      <c r="O33" s="342"/>
      <c r="P33" s="342"/>
      <c r="Q33" s="342"/>
      <c r="R33" s="342"/>
      <c r="S33" s="342"/>
      <c r="T33" s="342"/>
      <c r="U33" s="342"/>
      <c r="V33" s="342"/>
      <c r="W33" s="342"/>
      <c r="X33" s="342"/>
      <c r="Y33" s="342"/>
      <c r="Z33" s="342"/>
      <c r="AA33" s="342"/>
      <c r="AB33" s="342"/>
      <c r="AC33" s="342"/>
      <c r="AD33" s="342"/>
      <c r="AE33" s="342"/>
      <c r="AF33" s="342"/>
      <c r="AG33" s="342"/>
      <c r="AH33" s="342"/>
      <c r="AI33" s="342"/>
      <c r="AJ33" s="342"/>
      <c r="AK33" s="342"/>
      <c r="AL33" s="342"/>
      <c r="AM33" s="342"/>
      <c r="AN33" s="342"/>
      <c r="AO33" s="342"/>
      <c r="AP33" s="342"/>
      <c r="AQ33" s="342"/>
      <c r="AR33" s="342"/>
      <c r="AS33" s="342"/>
      <c r="AT33" s="342"/>
      <c r="AU33" s="342"/>
      <c r="AV33" s="342"/>
      <c r="AW33" s="342"/>
      <c r="AX33" s="342"/>
      <c r="AY33" s="342"/>
      <c r="AZ33" s="342"/>
    </row>
    <row r="34" spans="1:52" ht="15.75" customHeight="1" x14ac:dyDescent="0.3">
      <c r="A34" s="393"/>
      <c r="B34" s="393">
        <v>2020</v>
      </c>
      <c r="C34" s="420">
        <f>C33*(1+$B$25)</f>
        <v>65563.62</v>
      </c>
      <c r="D34" s="395"/>
      <c r="E34" s="393"/>
      <c r="F34" s="393">
        <f>(G14-G13)*C14</f>
        <v>4579.9999999999991</v>
      </c>
      <c r="G34" s="395">
        <f>SUM(D34:F34)</f>
        <v>4579.9999999999991</v>
      </c>
      <c r="H34" s="421">
        <f>G34/$B$26</f>
        <v>14.774193548387094</v>
      </c>
      <c r="I34" s="420">
        <f>H34*C34</f>
        <v>968649.61161290295</v>
      </c>
      <c r="J34" s="393"/>
      <c r="K34" s="342"/>
      <c r="L34" s="342"/>
      <c r="M34" s="342"/>
      <c r="N34" s="342"/>
      <c r="O34" s="342"/>
      <c r="P34" s="342"/>
      <c r="Q34" s="342"/>
      <c r="R34" s="342"/>
      <c r="S34" s="342"/>
      <c r="T34" s="342"/>
      <c r="U34" s="342"/>
      <c r="V34" s="342"/>
      <c r="W34" s="342"/>
      <c r="X34" s="342"/>
      <c r="Y34" s="342"/>
      <c r="Z34" s="342"/>
      <c r="AA34" s="342"/>
      <c r="AB34" s="342"/>
      <c r="AC34" s="342"/>
      <c r="AD34" s="342"/>
      <c r="AE34" s="342"/>
      <c r="AF34" s="342"/>
      <c r="AG34" s="342"/>
      <c r="AH34" s="342"/>
      <c r="AI34" s="342"/>
      <c r="AJ34" s="342"/>
      <c r="AK34" s="342"/>
      <c r="AL34" s="342"/>
      <c r="AM34" s="342"/>
      <c r="AN34" s="342"/>
      <c r="AO34" s="342"/>
      <c r="AP34" s="342"/>
      <c r="AQ34" s="342"/>
      <c r="AR34" s="342"/>
      <c r="AS34" s="342"/>
      <c r="AT34" s="342"/>
      <c r="AU34" s="342"/>
      <c r="AV34" s="342"/>
      <c r="AW34" s="342"/>
      <c r="AX34" s="342"/>
      <c r="AY34" s="342"/>
      <c r="AZ34" s="342"/>
    </row>
    <row r="35" spans="1:52" ht="15.75" customHeight="1" x14ac:dyDescent="0.3">
      <c r="A35" s="393"/>
      <c r="B35" s="393"/>
      <c r="C35" s="420"/>
      <c r="D35" s="395"/>
      <c r="E35" s="393"/>
      <c r="F35" s="393"/>
      <c r="G35" s="393"/>
      <c r="H35" s="393"/>
      <c r="I35" s="419">
        <f>SUM(I32:I34)</f>
        <v>30073100.450322583</v>
      </c>
      <c r="J35" s="393"/>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2"/>
      <c r="AM35" s="342"/>
      <c r="AN35" s="342"/>
      <c r="AO35" s="342"/>
      <c r="AP35" s="342"/>
      <c r="AQ35" s="342"/>
      <c r="AR35" s="342"/>
      <c r="AS35" s="342"/>
      <c r="AT35" s="342"/>
      <c r="AU35" s="342"/>
      <c r="AV35" s="342"/>
      <c r="AW35" s="342"/>
      <c r="AX35" s="342"/>
      <c r="AY35" s="342"/>
      <c r="AZ35" s="342"/>
    </row>
    <row r="36" spans="1:52" ht="15.75" customHeight="1" x14ac:dyDescent="0.3">
      <c r="A36" s="393"/>
      <c r="B36" s="393"/>
      <c r="C36" s="420"/>
      <c r="D36" s="395"/>
      <c r="E36" s="393"/>
      <c r="F36" s="393"/>
      <c r="G36" s="393"/>
      <c r="H36" s="393"/>
      <c r="I36" s="419"/>
      <c r="J36" s="393"/>
      <c r="K36" s="342"/>
      <c r="L36" s="342"/>
      <c r="M36" s="342"/>
      <c r="N36" s="342"/>
      <c r="O36" s="342"/>
      <c r="P36" s="342"/>
      <c r="Q36" s="342"/>
      <c r="R36" s="342"/>
      <c r="S36" s="342"/>
      <c r="T36" s="342"/>
      <c r="U36" s="342"/>
      <c r="V36" s="342"/>
      <c r="W36" s="342"/>
      <c r="X36" s="342"/>
      <c r="Y36" s="342"/>
      <c r="Z36" s="342"/>
      <c r="AA36" s="342"/>
      <c r="AB36" s="342"/>
      <c r="AC36" s="342"/>
      <c r="AD36" s="342"/>
      <c r="AE36" s="342"/>
      <c r="AF36" s="342"/>
      <c r="AG36" s="342"/>
      <c r="AH36" s="342"/>
      <c r="AI36" s="342"/>
      <c r="AJ36" s="342"/>
      <c r="AK36" s="342"/>
      <c r="AL36" s="342"/>
      <c r="AM36" s="342"/>
      <c r="AN36" s="342"/>
      <c r="AO36" s="342"/>
      <c r="AP36" s="342"/>
      <c r="AQ36" s="342"/>
      <c r="AR36" s="342"/>
      <c r="AS36" s="342"/>
      <c r="AT36" s="342"/>
      <c r="AU36" s="342"/>
      <c r="AV36" s="342"/>
      <c r="AW36" s="342"/>
      <c r="AX36" s="342"/>
      <c r="AY36" s="342"/>
      <c r="AZ36" s="342"/>
    </row>
    <row r="37" spans="1:52" ht="15.75" customHeight="1" thickBot="1" x14ac:dyDescent="0.35">
      <c r="A37" s="393" t="s">
        <v>367</v>
      </c>
      <c r="B37" s="393"/>
      <c r="C37" s="393"/>
      <c r="D37" s="393"/>
      <c r="E37" s="393"/>
      <c r="F37" s="393"/>
      <c r="G37" s="393"/>
      <c r="H37" s="393"/>
      <c r="I37" s="393"/>
      <c r="J37" s="393"/>
      <c r="K37" s="342"/>
      <c r="L37" s="342"/>
      <c r="M37" s="342"/>
      <c r="N37" s="342"/>
      <c r="O37" s="342"/>
      <c r="P37" s="342"/>
      <c r="Q37" s="342"/>
      <c r="R37" s="342"/>
      <c r="S37" s="342"/>
      <c r="T37" s="342"/>
      <c r="U37" s="342"/>
      <c r="V37" s="342"/>
      <c r="W37" s="342"/>
      <c r="X37" s="342"/>
      <c r="Y37" s="342"/>
      <c r="Z37" s="342"/>
      <c r="AA37" s="342"/>
      <c r="AB37" s="342"/>
      <c r="AC37" s="342"/>
      <c r="AD37" s="342"/>
      <c r="AE37" s="342"/>
      <c r="AF37" s="342"/>
      <c r="AG37" s="342"/>
      <c r="AH37" s="342"/>
      <c r="AI37" s="342"/>
      <c r="AJ37" s="342"/>
      <c r="AK37" s="342"/>
      <c r="AL37" s="342"/>
      <c r="AM37" s="342"/>
      <c r="AN37" s="342"/>
      <c r="AO37" s="342"/>
      <c r="AP37" s="342"/>
      <c r="AQ37" s="342"/>
      <c r="AR37" s="342"/>
      <c r="AS37" s="342"/>
      <c r="AT37" s="342"/>
      <c r="AU37" s="342"/>
      <c r="AV37" s="342"/>
      <c r="AW37" s="342"/>
      <c r="AX37" s="342"/>
      <c r="AY37" s="342"/>
      <c r="AZ37" s="342"/>
    </row>
    <row r="38" spans="1:52" ht="15.75" customHeight="1" x14ac:dyDescent="0.3">
      <c r="A38" s="393"/>
      <c r="B38" s="393"/>
      <c r="C38" s="402" t="s">
        <v>3</v>
      </c>
      <c r="D38" s="401" t="s">
        <v>395</v>
      </c>
      <c r="E38" s="401"/>
      <c r="F38" s="401"/>
      <c r="G38" s="413"/>
      <c r="H38" s="393"/>
      <c r="I38" s="418" t="s">
        <v>6</v>
      </c>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c r="AH38" s="342"/>
      <c r="AI38" s="342"/>
      <c r="AJ38" s="342"/>
      <c r="AK38" s="342"/>
      <c r="AL38" s="342"/>
      <c r="AM38" s="342"/>
      <c r="AN38" s="342"/>
      <c r="AO38" s="342"/>
      <c r="AP38" s="342"/>
      <c r="AQ38" s="342"/>
      <c r="AR38" s="342"/>
      <c r="AS38" s="342"/>
      <c r="AT38" s="342"/>
      <c r="AU38" s="342"/>
      <c r="AV38" s="342"/>
      <c r="AW38" s="342"/>
      <c r="AX38" s="342"/>
      <c r="AY38" s="342"/>
      <c r="AZ38" s="342"/>
    </row>
    <row r="39" spans="1:52" ht="15.75" customHeight="1" thickBot="1" x14ac:dyDescent="0.35">
      <c r="A39" s="393"/>
      <c r="B39" s="393"/>
      <c r="C39" s="400" t="s">
        <v>7</v>
      </c>
      <c r="D39" s="399">
        <v>12</v>
      </c>
      <c r="E39" s="399">
        <v>24</v>
      </c>
      <c r="F39" s="399">
        <v>36</v>
      </c>
      <c r="G39" s="412">
        <v>48</v>
      </c>
      <c r="H39" s="393"/>
      <c r="I39" s="417" t="s">
        <v>394</v>
      </c>
      <c r="J39" s="342"/>
      <c r="K39" s="342"/>
      <c r="L39" s="342"/>
      <c r="M39" s="342"/>
      <c r="N39" s="342"/>
      <c r="O39" s="342"/>
      <c r="P39" s="342"/>
      <c r="Q39" s="342"/>
      <c r="R39" s="342"/>
      <c r="S39" s="342"/>
      <c r="T39" s="342"/>
      <c r="U39" s="342"/>
      <c r="V39" s="342"/>
      <c r="W39" s="342"/>
      <c r="X39" s="342"/>
      <c r="Y39" s="342"/>
      <c r="Z39" s="342"/>
      <c r="AA39" s="342"/>
      <c r="AB39" s="342"/>
      <c r="AC39" s="342"/>
      <c r="AD39" s="342"/>
      <c r="AE39" s="342"/>
      <c r="AF39" s="342"/>
      <c r="AG39" s="342"/>
      <c r="AH39" s="342"/>
      <c r="AI39" s="342"/>
      <c r="AJ39" s="342"/>
      <c r="AK39" s="342"/>
      <c r="AL39" s="342"/>
      <c r="AM39" s="342"/>
      <c r="AN39" s="342"/>
      <c r="AO39" s="342"/>
      <c r="AP39" s="342"/>
      <c r="AQ39" s="342"/>
      <c r="AR39" s="342"/>
      <c r="AS39" s="342"/>
      <c r="AT39" s="342"/>
      <c r="AU39" s="342"/>
      <c r="AV39" s="342"/>
      <c r="AW39" s="342"/>
      <c r="AX39" s="342"/>
      <c r="AY39" s="342"/>
      <c r="AZ39" s="342"/>
    </row>
    <row r="40" spans="1:52" ht="15.75" customHeight="1" x14ac:dyDescent="0.3">
      <c r="A40" s="393"/>
      <c r="B40" s="393"/>
      <c r="C40" s="398">
        <v>2014</v>
      </c>
      <c r="D40" s="411"/>
      <c r="E40" s="410"/>
      <c r="F40" s="410"/>
      <c r="G40" s="409"/>
      <c r="H40" s="393"/>
      <c r="I40" s="416">
        <v>43300</v>
      </c>
      <c r="J40" s="342"/>
      <c r="K40" s="342"/>
      <c r="L40" s="342"/>
      <c r="M40" s="342"/>
      <c r="N40" s="342"/>
      <c r="O40" s="342"/>
      <c r="P40" s="342"/>
      <c r="Q40" s="342"/>
      <c r="R40" s="342"/>
      <c r="S40" s="342"/>
      <c r="T40" s="342"/>
      <c r="U40" s="342"/>
      <c r="V40" s="342"/>
      <c r="W40" s="342"/>
      <c r="X40" s="342"/>
      <c r="Y40" s="342"/>
      <c r="Z40" s="342"/>
      <c r="AA40" s="342"/>
      <c r="AB40" s="342"/>
      <c r="AC40" s="342"/>
      <c r="AD40" s="342"/>
      <c r="AE40" s="342"/>
      <c r="AF40" s="342"/>
      <c r="AG40" s="342"/>
      <c r="AH40" s="342"/>
      <c r="AI40" s="342"/>
      <c r="AJ40" s="342"/>
      <c r="AK40" s="342"/>
      <c r="AL40" s="342"/>
      <c r="AM40" s="342"/>
      <c r="AN40" s="342"/>
      <c r="AO40" s="342"/>
      <c r="AP40" s="342"/>
      <c r="AQ40" s="342"/>
      <c r="AR40" s="342"/>
      <c r="AS40" s="342"/>
      <c r="AT40" s="342"/>
      <c r="AU40" s="342"/>
      <c r="AV40" s="342"/>
      <c r="AW40" s="342"/>
      <c r="AX40" s="342"/>
      <c r="AY40" s="342"/>
      <c r="AZ40" s="342"/>
    </row>
    <row r="41" spans="1:52" ht="15.75" customHeight="1" x14ac:dyDescent="0.3">
      <c r="A41" s="393"/>
      <c r="B41" s="393"/>
      <c r="C41" s="397">
        <v>2015</v>
      </c>
      <c r="D41" s="408"/>
      <c r="E41" s="407"/>
      <c r="F41" s="407"/>
      <c r="G41" s="406">
        <f>('S2018 MU #23'!$F$14-'S2018 MU #23'!$F$13)*I41</f>
        <v>0</v>
      </c>
      <c r="H41" s="393"/>
      <c r="I41" s="415">
        <v>41300</v>
      </c>
      <c r="J41" s="342"/>
      <c r="K41" s="342"/>
      <c r="L41" s="342"/>
      <c r="M41" s="342"/>
      <c r="N41" s="342"/>
      <c r="O41" s="342"/>
      <c r="P41" s="342"/>
      <c r="Q41" s="342"/>
      <c r="R41" s="342"/>
      <c r="S41" s="342"/>
      <c r="T41" s="342"/>
      <c r="U41" s="342"/>
      <c r="V41" s="342"/>
      <c r="W41" s="342"/>
      <c r="X41" s="342"/>
      <c r="Y41" s="342"/>
      <c r="Z41" s="342"/>
      <c r="AA41" s="342"/>
      <c r="AB41" s="342"/>
      <c r="AC41" s="342"/>
      <c r="AD41" s="342"/>
      <c r="AE41" s="342"/>
      <c r="AF41" s="342"/>
      <c r="AG41" s="342"/>
      <c r="AH41" s="342"/>
      <c r="AI41" s="342"/>
      <c r="AJ41" s="342"/>
      <c r="AK41" s="342"/>
      <c r="AL41" s="342"/>
      <c r="AM41" s="342"/>
      <c r="AN41" s="342"/>
      <c r="AO41" s="342"/>
      <c r="AP41" s="342"/>
      <c r="AQ41" s="342"/>
      <c r="AR41" s="342"/>
      <c r="AS41" s="342"/>
      <c r="AT41" s="342"/>
      <c r="AU41" s="342"/>
      <c r="AV41" s="342"/>
      <c r="AW41" s="342"/>
      <c r="AX41" s="342"/>
      <c r="AY41" s="342"/>
      <c r="AZ41" s="342"/>
    </row>
    <row r="42" spans="1:52" ht="15.75" customHeight="1" x14ac:dyDescent="0.3">
      <c r="A42" s="393"/>
      <c r="B42" s="393"/>
      <c r="C42" s="397">
        <v>2016</v>
      </c>
      <c r="D42" s="408"/>
      <c r="E42" s="407"/>
      <c r="F42" s="407">
        <f>('S2018 MU #23'!$F$13-'S2018 MU #23'!$F$12)*I42</f>
        <v>16239.999999999998</v>
      </c>
      <c r="G42" s="406">
        <f>('S2018 MU #23'!$F$14-'S2018 MU #23'!$F$13)*I42</f>
        <v>0</v>
      </c>
      <c r="H42" s="393"/>
      <c r="I42" s="415">
        <v>46400</v>
      </c>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c r="AW42" s="342"/>
      <c r="AX42" s="342"/>
      <c r="AY42" s="342"/>
      <c r="AZ42" s="342"/>
    </row>
    <row r="43" spans="1:52" ht="15.75" customHeight="1" thickBot="1" x14ac:dyDescent="0.35">
      <c r="A43" s="393"/>
      <c r="B43" s="393"/>
      <c r="C43" s="396">
        <v>2017</v>
      </c>
      <c r="D43" s="405"/>
      <c r="E43" s="404">
        <f>('S2018 MU #23'!$F$12-'S2018 MU #23'!$F$11)*I43</f>
        <v>16030.000000000002</v>
      </c>
      <c r="F43" s="404">
        <f>('S2018 MU #23'!$F$13-'S2018 MU #23'!$F$12)*I43</f>
        <v>16029.999999999998</v>
      </c>
      <c r="G43" s="403">
        <f>('S2018 MU #23'!$F$14-'S2018 MU #23'!$F$13)*I43</f>
        <v>0</v>
      </c>
      <c r="H43" s="393"/>
      <c r="I43" s="414">
        <v>45800</v>
      </c>
      <c r="J43" s="342"/>
      <c r="K43" s="342"/>
      <c r="L43" s="342"/>
      <c r="M43" s="342"/>
      <c r="N43" s="342"/>
      <c r="O43" s="342"/>
      <c r="P43" s="342"/>
      <c r="Q43" s="342"/>
      <c r="R43" s="342"/>
      <c r="S43" s="342"/>
      <c r="T43" s="342"/>
      <c r="U43" s="342"/>
      <c r="V43" s="342"/>
      <c r="W43" s="342"/>
      <c r="X43" s="342"/>
      <c r="Y43" s="342"/>
      <c r="Z43" s="342"/>
      <c r="AA43" s="342"/>
      <c r="AB43" s="342"/>
      <c r="AC43" s="342"/>
      <c r="AD43" s="342"/>
      <c r="AE43" s="342"/>
      <c r="AF43" s="342"/>
      <c r="AG43" s="342"/>
      <c r="AH43" s="342"/>
      <c r="AI43" s="342"/>
      <c r="AJ43" s="342"/>
      <c r="AK43" s="342"/>
      <c r="AL43" s="342"/>
      <c r="AM43" s="342"/>
      <c r="AN43" s="342"/>
      <c r="AO43" s="342"/>
      <c r="AP43" s="342"/>
      <c r="AQ43" s="342"/>
      <c r="AR43" s="342"/>
      <c r="AS43" s="342"/>
      <c r="AT43" s="342"/>
      <c r="AU43" s="342"/>
      <c r="AV43" s="342"/>
      <c r="AW43" s="342"/>
      <c r="AX43" s="342"/>
      <c r="AY43" s="342"/>
      <c r="AZ43" s="342"/>
    </row>
    <row r="44" spans="1:52" ht="15.75" customHeight="1" thickBot="1" x14ac:dyDescent="0.35">
      <c r="A44" s="393"/>
      <c r="B44" s="393"/>
      <c r="C44" s="393"/>
      <c r="D44" s="393"/>
      <c r="E44" s="393"/>
      <c r="F44" s="393"/>
      <c r="G44" s="393"/>
      <c r="H44" s="393"/>
      <c r="I44" s="342"/>
      <c r="J44" s="342"/>
      <c r="K44" s="342"/>
      <c r="L44" s="342"/>
      <c r="M44" s="342"/>
      <c r="N44" s="342"/>
      <c r="O44" s="342"/>
      <c r="P44" s="342"/>
      <c r="Q44" s="342"/>
      <c r="R44" s="342"/>
      <c r="S44" s="342"/>
      <c r="T44" s="342"/>
      <c r="U44" s="342"/>
      <c r="V44" s="342"/>
      <c r="W44" s="342"/>
      <c r="X44" s="342"/>
      <c r="Y44" s="342"/>
      <c r="Z44" s="342"/>
      <c r="AA44" s="342"/>
      <c r="AB44" s="342"/>
      <c r="AC44" s="342"/>
      <c r="AD44" s="342"/>
      <c r="AE44" s="342"/>
      <c r="AF44" s="342"/>
      <c r="AG44" s="342"/>
      <c r="AH44" s="342"/>
      <c r="AI44" s="342"/>
      <c r="AJ44" s="342"/>
      <c r="AK44" s="342"/>
      <c r="AL44" s="342"/>
      <c r="AM44" s="342"/>
      <c r="AN44" s="342"/>
      <c r="AO44" s="342"/>
      <c r="AP44" s="342"/>
      <c r="AQ44" s="342"/>
      <c r="AR44" s="342"/>
      <c r="AS44" s="342"/>
      <c r="AT44" s="342"/>
      <c r="AU44" s="342"/>
      <c r="AV44" s="342"/>
      <c r="AW44" s="342"/>
      <c r="AX44" s="342"/>
      <c r="AY44" s="342"/>
      <c r="AZ44" s="342"/>
    </row>
    <row r="45" spans="1:52" ht="15.75" customHeight="1" x14ac:dyDescent="0.3">
      <c r="A45" s="393"/>
      <c r="B45" s="393"/>
      <c r="C45" s="402" t="s">
        <v>3</v>
      </c>
      <c r="D45" s="401" t="s">
        <v>393</v>
      </c>
      <c r="E45" s="401"/>
      <c r="F45" s="401"/>
      <c r="G45" s="413"/>
      <c r="H45" s="393"/>
      <c r="I45" s="393"/>
      <c r="J45" s="393"/>
      <c r="K45" s="342"/>
      <c r="L45" s="342"/>
      <c r="M45" s="342"/>
      <c r="N45" s="342"/>
      <c r="O45" s="342"/>
      <c r="P45" s="342"/>
      <c r="Q45" s="342"/>
      <c r="R45" s="342"/>
      <c r="S45" s="342"/>
      <c r="T45" s="342"/>
      <c r="U45" s="342"/>
      <c r="V45" s="342"/>
      <c r="W45" s="342"/>
      <c r="X45" s="342"/>
      <c r="Y45" s="342"/>
      <c r="Z45" s="342"/>
      <c r="AA45" s="342"/>
      <c r="AB45" s="342"/>
      <c r="AC45" s="342"/>
      <c r="AD45" s="342"/>
      <c r="AE45" s="342"/>
      <c r="AF45" s="342"/>
      <c r="AG45" s="342"/>
      <c r="AH45" s="342"/>
      <c r="AI45" s="342"/>
      <c r="AJ45" s="342"/>
      <c r="AK45" s="342"/>
      <c r="AL45" s="342"/>
      <c r="AM45" s="342"/>
      <c r="AN45" s="342"/>
      <c r="AO45" s="342"/>
      <c r="AP45" s="342"/>
      <c r="AQ45" s="342"/>
      <c r="AR45" s="342"/>
      <c r="AS45" s="342"/>
      <c r="AT45" s="342"/>
      <c r="AU45" s="342"/>
      <c r="AV45" s="342"/>
      <c r="AW45" s="342"/>
      <c r="AX45" s="342"/>
      <c r="AY45" s="342"/>
      <c r="AZ45" s="342"/>
    </row>
    <row r="46" spans="1:52" ht="15.75" customHeight="1" thickBot="1" x14ac:dyDescent="0.35">
      <c r="A46" s="393"/>
      <c r="B46" s="393"/>
      <c r="C46" s="400" t="s">
        <v>7</v>
      </c>
      <c r="D46" s="399">
        <v>12</v>
      </c>
      <c r="E46" s="399">
        <v>24</v>
      </c>
      <c r="F46" s="399">
        <v>36</v>
      </c>
      <c r="G46" s="412">
        <v>48</v>
      </c>
      <c r="H46" s="393"/>
      <c r="I46" s="393"/>
      <c r="J46" s="393"/>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342"/>
      <c r="AH46" s="342"/>
      <c r="AI46" s="342"/>
      <c r="AJ46" s="342"/>
      <c r="AK46" s="342"/>
      <c r="AL46" s="342"/>
      <c r="AM46" s="342"/>
      <c r="AN46" s="342"/>
      <c r="AO46" s="342"/>
      <c r="AP46" s="342"/>
      <c r="AQ46" s="342"/>
      <c r="AR46" s="342"/>
      <c r="AS46" s="342"/>
      <c r="AT46" s="342"/>
      <c r="AU46" s="342"/>
      <c r="AV46" s="342"/>
      <c r="AW46" s="342"/>
      <c r="AX46" s="342"/>
      <c r="AY46" s="342"/>
      <c r="AZ46" s="342"/>
    </row>
    <row r="47" spans="1:52" ht="15.75" customHeight="1" x14ac:dyDescent="0.3">
      <c r="A47" s="393"/>
      <c r="B47" s="393"/>
      <c r="C47" s="398">
        <v>2014</v>
      </c>
      <c r="D47" s="411"/>
      <c r="E47" s="410"/>
      <c r="F47" s="410"/>
      <c r="G47" s="409"/>
      <c r="H47" s="393"/>
      <c r="I47" s="393"/>
      <c r="J47" s="393"/>
      <c r="K47" s="342"/>
      <c r="L47" s="342"/>
      <c r="M47" s="342"/>
      <c r="N47" s="342"/>
      <c r="O47" s="342"/>
      <c r="P47" s="342"/>
      <c r="Q47" s="342"/>
      <c r="R47" s="342"/>
      <c r="S47" s="342"/>
      <c r="T47" s="342"/>
      <c r="U47" s="342"/>
      <c r="V47" s="342"/>
      <c r="W47" s="342"/>
      <c r="X47" s="342"/>
      <c r="Y47" s="342"/>
      <c r="Z47" s="342"/>
      <c r="AA47" s="342"/>
      <c r="AB47" s="342"/>
      <c r="AC47" s="342"/>
      <c r="AD47" s="342"/>
      <c r="AE47" s="342"/>
      <c r="AF47" s="342"/>
      <c r="AG47" s="342"/>
      <c r="AH47" s="342"/>
      <c r="AI47" s="342"/>
      <c r="AJ47" s="342"/>
      <c r="AK47" s="342"/>
      <c r="AL47" s="342"/>
      <c r="AM47" s="342"/>
      <c r="AN47" s="342"/>
      <c r="AO47" s="342"/>
      <c r="AP47" s="342"/>
      <c r="AQ47" s="342"/>
      <c r="AR47" s="342"/>
      <c r="AS47" s="342"/>
      <c r="AT47" s="342"/>
      <c r="AU47" s="342"/>
      <c r="AV47" s="342"/>
      <c r="AW47" s="342"/>
      <c r="AX47" s="342"/>
      <c r="AY47" s="342"/>
      <c r="AZ47" s="342"/>
    </row>
    <row r="48" spans="1:52" ht="15.75" customHeight="1" x14ac:dyDescent="0.3">
      <c r="A48" s="393"/>
      <c r="B48" s="393"/>
      <c r="C48" s="397">
        <v>2015</v>
      </c>
      <c r="D48" s="408"/>
      <c r="E48" s="407"/>
      <c r="F48" s="407"/>
      <c r="G48" s="406">
        <f>('S2018 MU #23'!$G$14-'S2018 MU #23'!$G$13)*I41</f>
        <v>4129.9999999999991</v>
      </c>
      <c r="H48" s="393"/>
      <c r="I48" s="393"/>
      <c r="J48" s="393"/>
      <c r="K48" s="342"/>
      <c r="L48" s="342"/>
      <c r="M48" s="342"/>
      <c r="N48" s="342"/>
      <c r="O48" s="342"/>
      <c r="P48" s="342"/>
      <c r="Q48" s="342"/>
      <c r="R48" s="342"/>
      <c r="S48" s="342"/>
      <c r="T48" s="342"/>
      <c r="U48" s="342"/>
      <c r="V48" s="342"/>
      <c r="W48" s="342"/>
      <c r="X48" s="342"/>
      <c r="Y48" s="342"/>
      <c r="Z48" s="342"/>
      <c r="AA48" s="342"/>
      <c r="AB48" s="342"/>
      <c r="AC48" s="342"/>
      <c r="AD48" s="342"/>
      <c r="AE48" s="342"/>
      <c r="AF48" s="342"/>
      <c r="AG48" s="342"/>
      <c r="AH48" s="342"/>
      <c r="AI48" s="342"/>
      <c r="AJ48" s="342"/>
      <c r="AK48" s="342"/>
      <c r="AL48" s="342"/>
      <c r="AM48" s="342"/>
      <c r="AN48" s="342"/>
      <c r="AO48" s="342"/>
      <c r="AP48" s="342"/>
      <c r="AQ48" s="342"/>
      <c r="AR48" s="342"/>
      <c r="AS48" s="342"/>
      <c r="AT48" s="342"/>
      <c r="AU48" s="342"/>
      <c r="AV48" s="342"/>
      <c r="AW48" s="342"/>
      <c r="AX48" s="342"/>
      <c r="AY48" s="342"/>
      <c r="AZ48" s="342"/>
    </row>
    <row r="49" spans="1:52" ht="15.75" customHeight="1" x14ac:dyDescent="0.3">
      <c r="A49" s="393"/>
      <c r="B49" s="393"/>
      <c r="C49" s="397">
        <v>2016</v>
      </c>
      <c r="D49" s="408"/>
      <c r="E49" s="407"/>
      <c r="F49" s="407">
        <f>('S2018 MU #23'!$G$13-'S2018 MU #23'!$G$12)*I42</f>
        <v>25520.000000000004</v>
      </c>
      <c r="G49" s="406">
        <f>('S2018 MU #23'!$G$14-'S2018 MU #23'!$G$13)*I42</f>
        <v>4639.9999999999991</v>
      </c>
      <c r="H49" s="393"/>
      <c r="I49" s="393"/>
      <c r="J49" s="393"/>
      <c r="K49" s="342"/>
      <c r="L49" s="342"/>
      <c r="M49" s="342"/>
      <c r="N49" s="342"/>
      <c r="O49" s="342"/>
      <c r="P49" s="342"/>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row>
    <row r="50" spans="1:52" ht="15.75" customHeight="1" thickBot="1" x14ac:dyDescent="0.35">
      <c r="A50" s="393"/>
      <c r="B50" s="393"/>
      <c r="C50" s="396">
        <v>2017</v>
      </c>
      <c r="D50" s="405"/>
      <c r="E50" s="404">
        <f>('S2018 MU #23'!$G$12-'S2018 MU #23'!$G$11)*I43</f>
        <v>13740</v>
      </c>
      <c r="F50" s="404">
        <f>('S2018 MU #23'!$G$13-'S2018 MU #23'!$G$12)*I43</f>
        <v>25190.000000000004</v>
      </c>
      <c r="G50" s="403">
        <f>('S2018 MU #23'!$G$14-'S2018 MU #23'!$G$13)*I43</f>
        <v>4579.9999999999991</v>
      </c>
      <c r="H50" s="393"/>
      <c r="I50" s="393"/>
      <c r="J50" s="393"/>
      <c r="K50" s="342"/>
      <c r="L50" s="342"/>
      <c r="M50" s="342"/>
      <c r="N50" s="342"/>
      <c r="O50" s="342"/>
      <c r="P50" s="342"/>
      <c r="Q50" s="342"/>
      <c r="R50" s="342"/>
      <c r="S50" s="342"/>
      <c r="T50" s="342"/>
      <c r="U50" s="342"/>
      <c r="V50" s="342"/>
      <c r="W50" s="342"/>
      <c r="X50" s="342"/>
      <c r="Y50" s="342"/>
      <c r="Z50" s="342"/>
      <c r="AA50" s="342"/>
      <c r="AB50" s="342"/>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342"/>
      <c r="AY50" s="342"/>
      <c r="AZ50" s="342"/>
    </row>
    <row r="51" spans="1:52" ht="15.75" customHeight="1" thickBot="1" x14ac:dyDescent="0.35">
      <c r="A51" s="393"/>
      <c r="B51" s="393"/>
      <c r="C51" s="393"/>
      <c r="D51" s="393"/>
      <c r="E51" s="393"/>
      <c r="F51" s="393"/>
      <c r="G51" s="393"/>
      <c r="H51" s="393"/>
      <c r="I51" s="393"/>
      <c r="J51" s="393"/>
      <c r="K51" s="342"/>
      <c r="L51" s="342"/>
      <c r="M51" s="342"/>
      <c r="N51" s="342"/>
      <c r="O51" s="342"/>
      <c r="P51" s="342"/>
      <c r="Q51" s="342"/>
      <c r="R51" s="342"/>
      <c r="S51" s="342"/>
      <c r="T51" s="342"/>
      <c r="U51" s="342"/>
      <c r="V51" s="342"/>
      <c r="W51" s="342"/>
      <c r="X51" s="342"/>
      <c r="Y51" s="342"/>
      <c r="Z51" s="342"/>
      <c r="AA51" s="342"/>
      <c r="AB51" s="342"/>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342"/>
      <c r="AY51" s="342"/>
      <c r="AZ51" s="342"/>
    </row>
    <row r="52" spans="1:52" ht="15.75" customHeight="1" x14ac:dyDescent="0.3">
      <c r="A52" s="393"/>
      <c r="B52" s="393"/>
      <c r="C52" s="402" t="s">
        <v>3</v>
      </c>
      <c r="D52" s="401" t="s">
        <v>392</v>
      </c>
      <c r="E52" s="401"/>
      <c r="F52" s="401"/>
      <c r="G52" s="413"/>
      <c r="H52" s="393"/>
      <c r="I52" s="393"/>
      <c r="J52" s="393"/>
      <c r="K52" s="342"/>
      <c r="L52" s="342"/>
      <c r="M52" s="342"/>
      <c r="N52" s="342"/>
      <c r="O52" s="342"/>
      <c r="P52" s="342"/>
      <c r="Q52" s="342"/>
      <c r="R52" s="342"/>
      <c r="S52" s="342"/>
      <c r="T52" s="342"/>
      <c r="U52" s="342"/>
      <c r="V52" s="342"/>
      <c r="W52" s="342"/>
      <c r="X52" s="342"/>
      <c r="Y52" s="342"/>
      <c r="Z52" s="342"/>
      <c r="AA52" s="342"/>
      <c r="AB52" s="342"/>
      <c r="AC52" s="342"/>
      <c r="AD52" s="342"/>
      <c r="AE52" s="342"/>
      <c r="AF52" s="342"/>
      <c r="AG52" s="342"/>
      <c r="AH52" s="342"/>
      <c r="AI52" s="342"/>
      <c r="AJ52" s="342"/>
      <c r="AK52" s="342"/>
      <c r="AL52" s="342"/>
      <c r="AM52" s="342"/>
      <c r="AN52" s="342"/>
      <c r="AO52" s="342"/>
      <c r="AP52" s="342"/>
      <c r="AQ52" s="342"/>
      <c r="AR52" s="342"/>
      <c r="AS52" s="342"/>
      <c r="AT52" s="342"/>
      <c r="AU52" s="342"/>
      <c r="AV52" s="342"/>
      <c r="AW52" s="342"/>
      <c r="AX52" s="342"/>
      <c r="AY52" s="342"/>
      <c r="AZ52" s="342"/>
    </row>
    <row r="53" spans="1:52" ht="15.75" customHeight="1" thickBot="1" x14ac:dyDescent="0.35">
      <c r="A53" s="393"/>
      <c r="B53" s="393"/>
      <c r="C53" s="400" t="s">
        <v>7</v>
      </c>
      <c r="D53" s="399">
        <v>12</v>
      </c>
      <c r="E53" s="399">
        <v>24</v>
      </c>
      <c r="F53" s="399">
        <v>36</v>
      </c>
      <c r="G53" s="412">
        <v>48</v>
      </c>
      <c r="H53" s="393"/>
      <c r="I53" s="393"/>
      <c r="J53" s="393"/>
      <c r="K53" s="342"/>
      <c r="L53" s="342"/>
      <c r="M53" s="342"/>
      <c r="N53" s="342"/>
      <c r="O53" s="342"/>
      <c r="P53" s="342"/>
      <c r="Q53" s="342"/>
      <c r="R53" s="342"/>
      <c r="S53" s="342"/>
      <c r="T53" s="342"/>
      <c r="U53" s="342"/>
      <c r="V53" s="342"/>
      <c r="W53" s="342"/>
      <c r="X53" s="342"/>
      <c r="Y53" s="342"/>
      <c r="Z53" s="342"/>
      <c r="AA53" s="342"/>
      <c r="AB53" s="342"/>
      <c r="AC53" s="342"/>
      <c r="AD53" s="342"/>
      <c r="AE53" s="342"/>
      <c r="AF53" s="342"/>
      <c r="AG53" s="342"/>
      <c r="AH53" s="342"/>
      <c r="AI53" s="342"/>
      <c r="AJ53" s="342"/>
      <c r="AK53" s="342"/>
      <c r="AL53" s="342"/>
      <c r="AM53" s="342"/>
      <c r="AN53" s="342"/>
      <c r="AO53" s="342"/>
      <c r="AP53" s="342"/>
      <c r="AQ53" s="342"/>
      <c r="AR53" s="342"/>
      <c r="AS53" s="342"/>
      <c r="AT53" s="342"/>
      <c r="AU53" s="342"/>
      <c r="AV53" s="342"/>
      <c r="AW53" s="342"/>
      <c r="AX53" s="342"/>
      <c r="AY53" s="342"/>
      <c r="AZ53" s="342"/>
    </row>
    <row r="54" spans="1:52" ht="15.75" customHeight="1" x14ac:dyDescent="0.3">
      <c r="A54" s="393"/>
      <c r="B54" s="393"/>
      <c r="C54" s="398">
        <v>2014</v>
      </c>
      <c r="D54" s="411"/>
      <c r="E54" s="410"/>
      <c r="F54" s="410"/>
      <c r="G54" s="409"/>
      <c r="H54" s="393"/>
      <c r="I54" s="393"/>
      <c r="J54" s="393"/>
      <c r="K54" s="342"/>
      <c r="L54" s="342"/>
      <c r="M54" s="342"/>
      <c r="N54" s="342"/>
      <c r="O54" s="342"/>
      <c r="P54" s="342"/>
      <c r="Q54" s="342"/>
      <c r="R54" s="342"/>
      <c r="S54" s="342"/>
      <c r="T54" s="342"/>
      <c r="U54" s="342"/>
      <c r="V54" s="342"/>
      <c r="W54" s="342"/>
      <c r="X54" s="342"/>
      <c r="Y54" s="342"/>
      <c r="Z54" s="342"/>
      <c r="AA54" s="342"/>
      <c r="AB54" s="342"/>
      <c r="AC54" s="342"/>
      <c r="AD54" s="342"/>
      <c r="AE54" s="342"/>
      <c r="AF54" s="342"/>
      <c r="AG54" s="342"/>
      <c r="AH54" s="342"/>
      <c r="AI54" s="342"/>
      <c r="AJ54" s="342"/>
      <c r="AK54" s="342"/>
      <c r="AL54" s="342"/>
      <c r="AM54" s="342"/>
      <c r="AN54" s="342"/>
      <c r="AO54" s="342"/>
      <c r="AP54" s="342"/>
      <c r="AQ54" s="342"/>
      <c r="AR54" s="342"/>
      <c r="AS54" s="342"/>
      <c r="AT54" s="342"/>
      <c r="AU54" s="342"/>
      <c r="AV54" s="342"/>
      <c r="AW54" s="342"/>
      <c r="AX54" s="342"/>
      <c r="AY54" s="342"/>
      <c r="AZ54" s="342"/>
    </row>
    <row r="55" spans="1:52" ht="15.75" customHeight="1" x14ac:dyDescent="0.3">
      <c r="A55" s="393"/>
      <c r="B55" s="393"/>
      <c r="C55" s="397">
        <v>2015</v>
      </c>
      <c r="D55" s="408"/>
      <c r="E55" s="407"/>
      <c r="F55" s="407"/>
      <c r="G55" s="406">
        <v>0</v>
      </c>
      <c r="H55" s="393"/>
      <c r="I55" s="393"/>
      <c r="J55" s="393"/>
      <c r="K55" s="342"/>
      <c r="L55" s="342"/>
      <c r="M55" s="342"/>
      <c r="N55" s="342"/>
      <c r="O55" s="342"/>
      <c r="P55" s="342"/>
      <c r="Q55" s="342"/>
      <c r="R55" s="342"/>
      <c r="S55" s="342"/>
      <c r="T55" s="342"/>
      <c r="U55" s="342"/>
      <c r="V55" s="342"/>
      <c r="W55" s="342"/>
      <c r="X55" s="342"/>
      <c r="Y55" s="342"/>
      <c r="Z55" s="342"/>
      <c r="AA55" s="342"/>
      <c r="AB55" s="342"/>
      <c r="AC55" s="342"/>
      <c r="AD55" s="342"/>
      <c r="AE55" s="342"/>
      <c r="AF55" s="342"/>
      <c r="AG55" s="342"/>
      <c r="AH55" s="342"/>
      <c r="AI55" s="342"/>
      <c r="AJ55" s="342"/>
      <c r="AK55" s="342"/>
      <c r="AL55" s="342"/>
      <c r="AM55" s="342"/>
      <c r="AN55" s="342"/>
      <c r="AO55" s="342"/>
      <c r="AP55" s="342"/>
      <c r="AQ55" s="342"/>
      <c r="AR55" s="342"/>
      <c r="AS55" s="342"/>
      <c r="AT55" s="342"/>
      <c r="AU55" s="342"/>
      <c r="AV55" s="342"/>
      <c r="AW55" s="342"/>
      <c r="AX55" s="342"/>
      <c r="AY55" s="342"/>
      <c r="AZ55" s="342"/>
    </row>
    <row r="56" spans="1:52" ht="15.75" customHeight="1" x14ac:dyDescent="0.3">
      <c r="A56" s="393"/>
      <c r="B56" s="393"/>
      <c r="C56" s="397">
        <v>2016</v>
      </c>
      <c r="D56" s="408"/>
      <c r="E56" s="407"/>
      <c r="F56" s="407">
        <v>4639.9999999999991</v>
      </c>
      <c r="G56" s="406">
        <v>0</v>
      </c>
      <c r="H56" s="393"/>
      <c r="I56" s="393"/>
      <c r="J56" s="393"/>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row>
    <row r="57" spans="1:52" ht="15.75" customHeight="1" thickBot="1" x14ac:dyDescent="0.35">
      <c r="A57" s="393"/>
      <c r="B57" s="393"/>
      <c r="C57" s="396">
        <v>2017</v>
      </c>
      <c r="D57" s="405"/>
      <c r="E57" s="404">
        <v>13740.000000000002</v>
      </c>
      <c r="F57" s="404">
        <v>4579.9999999999991</v>
      </c>
      <c r="G57" s="403">
        <v>0</v>
      </c>
      <c r="H57" s="393"/>
      <c r="I57" s="393"/>
      <c r="J57" s="393"/>
      <c r="K57" s="342"/>
      <c r="L57" s="342"/>
      <c r="M57" s="342"/>
      <c r="N57" s="342"/>
      <c r="O57" s="342"/>
      <c r="P57" s="342"/>
      <c r="Q57" s="342"/>
      <c r="R57" s="342"/>
      <c r="S57" s="342"/>
      <c r="T57" s="342"/>
      <c r="U57" s="342"/>
      <c r="V57" s="342"/>
      <c r="W57" s="342"/>
      <c r="X57" s="342"/>
      <c r="Y57" s="342"/>
      <c r="Z57" s="342"/>
      <c r="AA57" s="342"/>
      <c r="AB57" s="342"/>
      <c r="AC57" s="342"/>
      <c r="AD57" s="342"/>
      <c r="AE57" s="342"/>
      <c r="AF57" s="342"/>
      <c r="AG57" s="342"/>
      <c r="AH57" s="342"/>
      <c r="AI57" s="342"/>
      <c r="AJ57" s="342"/>
      <c r="AK57" s="342"/>
      <c r="AL57" s="342"/>
      <c r="AM57" s="342"/>
      <c r="AN57" s="342"/>
      <c r="AO57" s="342"/>
      <c r="AP57" s="342"/>
      <c r="AQ57" s="342"/>
      <c r="AR57" s="342"/>
      <c r="AS57" s="342"/>
      <c r="AT57" s="342"/>
      <c r="AU57" s="342"/>
      <c r="AV57" s="342"/>
      <c r="AW57" s="342"/>
      <c r="AX57" s="342"/>
      <c r="AY57" s="342"/>
      <c r="AZ57" s="342"/>
    </row>
    <row r="58" spans="1:52" ht="15.75" customHeight="1" x14ac:dyDescent="0.3">
      <c r="A58" s="393"/>
      <c r="B58" s="393"/>
      <c r="C58" s="393"/>
      <c r="D58" s="393"/>
      <c r="E58" s="393"/>
      <c r="F58" s="393"/>
      <c r="G58" s="393"/>
      <c r="H58" s="393"/>
      <c r="I58" s="393"/>
      <c r="J58" s="393"/>
      <c r="K58" s="342"/>
      <c r="L58" s="342"/>
      <c r="M58" s="342"/>
      <c r="N58" s="342"/>
      <c r="O58" s="342"/>
      <c r="P58" s="342"/>
      <c r="Q58" s="342"/>
      <c r="R58" s="342"/>
      <c r="S58" s="342"/>
      <c r="T58" s="342"/>
      <c r="U58" s="342"/>
      <c r="V58" s="342"/>
      <c r="W58" s="342"/>
      <c r="X58" s="342"/>
      <c r="Y58" s="342"/>
      <c r="Z58" s="342"/>
      <c r="AA58" s="342"/>
      <c r="AB58" s="342"/>
      <c r="AC58" s="342"/>
      <c r="AD58" s="342"/>
      <c r="AE58" s="342"/>
      <c r="AF58" s="342"/>
      <c r="AG58" s="342"/>
      <c r="AH58" s="342"/>
      <c r="AI58" s="342"/>
      <c r="AJ58" s="342"/>
      <c r="AK58" s="342"/>
      <c r="AL58" s="342"/>
      <c r="AM58" s="342"/>
      <c r="AN58" s="342"/>
      <c r="AO58" s="342"/>
      <c r="AP58" s="342"/>
      <c r="AQ58" s="342"/>
      <c r="AR58" s="342"/>
      <c r="AS58" s="342"/>
      <c r="AT58" s="342"/>
      <c r="AU58" s="342"/>
      <c r="AV58" s="342"/>
      <c r="AW58" s="342"/>
      <c r="AX58" s="342"/>
      <c r="AY58" s="342"/>
      <c r="AZ58" s="342"/>
    </row>
    <row r="59" spans="1:52" ht="15.75" customHeight="1" thickBot="1" x14ac:dyDescent="0.35">
      <c r="A59" s="393"/>
      <c r="B59" s="393"/>
      <c r="C59" s="393" t="s">
        <v>217</v>
      </c>
      <c r="D59" s="393"/>
      <c r="E59" s="393"/>
      <c r="F59" s="393"/>
      <c r="G59" s="393"/>
      <c r="H59" s="393"/>
      <c r="I59" s="393"/>
      <c r="J59" s="393"/>
      <c r="K59" s="342"/>
      <c r="L59" s="342"/>
      <c r="M59" s="342"/>
      <c r="N59" s="342"/>
      <c r="O59" s="342"/>
      <c r="P59" s="342"/>
      <c r="Q59" s="342"/>
      <c r="R59" s="342"/>
      <c r="S59" s="342"/>
      <c r="T59" s="342"/>
      <c r="U59" s="342"/>
      <c r="V59" s="342"/>
      <c r="W59" s="342"/>
      <c r="X59" s="342"/>
      <c r="Y59" s="342"/>
      <c r="Z59" s="342"/>
      <c r="AA59" s="342"/>
      <c r="AB59" s="342"/>
      <c r="AC59" s="342"/>
      <c r="AD59" s="342"/>
      <c r="AE59" s="342"/>
      <c r="AF59" s="342"/>
      <c r="AG59" s="342"/>
      <c r="AH59" s="342"/>
      <c r="AI59" s="342"/>
      <c r="AJ59" s="342"/>
      <c r="AK59" s="342"/>
      <c r="AL59" s="342"/>
      <c r="AM59" s="342"/>
      <c r="AN59" s="342"/>
      <c r="AO59" s="342"/>
      <c r="AP59" s="342"/>
      <c r="AQ59" s="342"/>
      <c r="AR59" s="342"/>
      <c r="AS59" s="342"/>
      <c r="AT59" s="342"/>
      <c r="AU59" s="342"/>
      <c r="AV59" s="342"/>
      <c r="AW59" s="342"/>
      <c r="AX59" s="342"/>
      <c r="AY59" s="342"/>
      <c r="AZ59" s="342"/>
    </row>
    <row r="60" spans="1:52" ht="15.75" customHeight="1" thickBot="1" x14ac:dyDescent="0.35">
      <c r="A60" s="393"/>
      <c r="B60" s="393"/>
      <c r="C60" s="342"/>
      <c r="D60" s="342"/>
      <c r="E60" s="401" t="s">
        <v>391</v>
      </c>
      <c r="F60" s="393"/>
      <c r="G60" s="393"/>
      <c r="H60" s="393"/>
      <c r="I60" s="393"/>
      <c r="J60" s="393"/>
      <c r="K60" s="342"/>
      <c r="L60" s="342"/>
      <c r="M60" s="342"/>
      <c r="N60" s="342"/>
      <c r="O60" s="342"/>
      <c r="P60" s="342"/>
      <c r="Q60" s="342"/>
      <c r="R60" s="342"/>
      <c r="S60" s="342"/>
      <c r="T60" s="342"/>
      <c r="U60" s="342"/>
      <c r="V60" s="342"/>
      <c r="W60" s="342"/>
      <c r="X60" s="342"/>
      <c r="Y60" s="342"/>
      <c r="Z60" s="342"/>
      <c r="AA60" s="342"/>
      <c r="AB60" s="342"/>
      <c r="AC60" s="342"/>
      <c r="AD60" s="342"/>
      <c r="AE60" s="342"/>
      <c r="AF60" s="342"/>
      <c r="AG60" s="342"/>
      <c r="AH60" s="342"/>
      <c r="AI60" s="342"/>
      <c r="AJ60" s="342"/>
      <c r="AK60" s="342"/>
      <c r="AL60" s="342"/>
      <c r="AM60" s="342"/>
      <c r="AN60" s="342"/>
      <c r="AO60" s="342"/>
      <c r="AP60" s="342"/>
      <c r="AQ60" s="342"/>
      <c r="AR60" s="342"/>
      <c r="AS60" s="342"/>
      <c r="AT60" s="342"/>
      <c r="AU60" s="342"/>
      <c r="AV60" s="342"/>
      <c r="AW60" s="342"/>
      <c r="AX60" s="342"/>
      <c r="AY60" s="342"/>
      <c r="AZ60" s="342"/>
    </row>
    <row r="61" spans="1:52" ht="15.75" customHeight="1" x14ac:dyDescent="0.3">
      <c r="A61" s="393"/>
      <c r="B61" s="393"/>
      <c r="C61" s="402"/>
      <c r="D61" s="401" t="s">
        <v>390</v>
      </c>
      <c r="E61" s="401"/>
      <c r="F61" s="393"/>
      <c r="G61" s="393"/>
      <c r="H61" s="393"/>
      <c r="I61" s="393"/>
      <c r="J61" s="393"/>
      <c r="K61" s="342"/>
      <c r="L61" s="342"/>
      <c r="M61" s="342"/>
      <c r="N61" s="342"/>
      <c r="O61" s="342"/>
      <c r="P61" s="342"/>
      <c r="Q61" s="342"/>
      <c r="R61" s="342"/>
      <c r="S61" s="342"/>
      <c r="T61" s="342"/>
      <c r="U61" s="342"/>
      <c r="V61" s="342"/>
      <c r="W61" s="342"/>
      <c r="X61" s="342"/>
      <c r="Y61" s="342"/>
      <c r="Z61" s="342"/>
      <c r="AA61" s="342"/>
      <c r="AB61" s="342"/>
      <c r="AC61" s="342"/>
      <c r="AD61" s="342"/>
      <c r="AE61" s="342"/>
      <c r="AF61" s="342"/>
      <c r="AG61" s="342"/>
      <c r="AH61" s="342"/>
      <c r="AI61" s="342"/>
      <c r="AJ61" s="342"/>
      <c r="AK61" s="342"/>
      <c r="AL61" s="342"/>
      <c r="AM61" s="342"/>
      <c r="AN61" s="342"/>
      <c r="AO61" s="342"/>
      <c r="AP61" s="342"/>
      <c r="AQ61" s="342"/>
      <c r="AR61" s="342"/>
      <c r="AS61" s="342"/>
      <c r="AT61" s="342"/>
      <c r="AU61" s="342"/>
      <c r="AV61" s="342"/>
      <c r="AW61" s="342"/>
      <c r="AX61" s="342"/>
      <c r="AY61" s="342"/>
      <c r="AZ61" s="342"/>
    </row>
    <row r="62" spans="1:52" ht="15.75" customHeight="1" thickBot="1" x14ac:dyDescent="0.35">
      <c r="A62" s="393"/>
      <c r="B62" s="393"/>
      <c r="C62" s="400" t="s">
        <v>389</v>
      </c>
      <c r="D62" s="399">
        <v>2018</v>
      </c>
      <c r="E62" s="399">
        <v>2019</v>
      </c>
      <c r="F62" s="399">
        <v>2020</v>
      </c>
      <c r="G62" s="393"/>
      <c r="H62" s="393"/>
      <c r="I62" s="393"/>
      <c r="J62" s="393"/>
      <c r="K62" s="342"/>
      <c r="L62" s="342"/>
      <c r="M62" s="342"/>
      <c r="N62" s="342"/>
      <c r="O62" s="342"/>
      <c r="P62" s="342"/>
      <c r="Q62" s="342"/>
      <c r="R62" s="342"/>
      <c r="S62" s="342"/>
      <c r="T62" s="342"/>
      <c r="U62" s="342"/>
      <c r="V62" s="342"/>
      <c r="W62" s="342"/>
      <c r="X62" s="342"/>
      <c r="Y62" s="342"/>
      <c r="Z62" s="342"/>
      <c r="AA62" s="342"/>
      <c r="AB62" s="342"/>
      <c r="AC62" s="342"/>
      <c r="AD62" s="342"/>
      <c r="AE62" s="342"/>
      <c r="AF62" s="342"/>
      <c r="AG62" s="342"/>
      <c r="AH62" s="342"/>
      <c r="AI62" s="342"/>
      <c r="AJ62" s="342"/>
      <c r="AK62" s="342"/>
      <c r="AL62" s="342"/>
      <c r="AM62" s="342"/>
      <c r="AN62" s="342"/>
      <c r="AO62" s="342"/>
      <c r="AP62" s="342"/>
      <c r="AQ62" s="342"/>
      <c r="AR62" s="342"/>
      <c r="AS62" s="342"/>
      <c r="AT62" s="342"/>
      <c r="AU62" s="342"/>
      <c r="AV62" s="342"/>
      <c r="AW62" s="342"/>
      <c r="AX62" s="342"/>
      <c r="AY62" s="342"/>
      <c r="AZ62" s="342"/>
    </row>
    <row r="63" spans="1:52" ht="15.75" customHeight="1" x14ac:dyDescent="0.3">
      <c r="A63" s="393"/>
      <c r="B63" s="393"/>
      <c r="C63" s="398">
        <v>2014</v>
      </c>
      <c r="D63" s="395">
        <f>0</f>
        <v>0</v>
      </c>
      <c r="E63" s="393">
        <v>0</v>
      </c>
      <c r="F63" s="393">
        <v>0</v>
      </c>
      <c r="G63" s="393"/>
      <c r="H63" s="393"/>
      <c r="I63" s="393"/>
      <c r="J63" s="393"/>
      <c r="K63" s="342"/>
      <c r="L63" s="342"/>
      <c r="M63" s="342"/>
      <c r="N63" s="342"/>
      <c r="O63" s="342"/>
      <c r="P63" s="342"/>
      <c r="Q63" s="342"/>
      <c r="R63" s="342"/>
      <c r="S63" s="342"/>
      <c r="T63" s="342"/>
      <c r="U63" s="342"/>
      <c r="V63" s="342"/>
      <c r="W63" s="342"/>
      <c r="X63" s="342"/>
      <c r="Y63" s="342"/>
      <c r="Z63" s="342"/>
      <c r="AA63" s="342"/>
      <c r="AB63" s="342"/>
      <c r="AC63" s="342"/>
      <c r="AD63" s="342"/>
      <c r="AE63" s="342"/>
      <c r="AF63" s="342"/>
      <c r="AG63" s="342"/>
      <c r="AH63" s="342"/>
      <c r="AI63" s="342"/>
      <c r="AJ63" s="342"/>
      <c r="AK63" s="342"/>
      <c r="AL63" s="342"/>
      <c r="AM63" s="342"/>
      <c r="AN63" s="342"/>
      <c r="AO63" s="342"/>
      <c r="AP63" s="342"/>
      <c r="AQ63" s="342"/>
      <c r="AR63" s="342"/>
      <c r="AS63" s="342"/>
      <c r="AT63" s="342"/>
      <c r="AU63" s="342"/>
      <c r="AV63" s="342"/>
      <c r="AW63" s="342"/>
      <c r="AX63" s="342"/>
      <c r="AY63" s="342"/>
      <c r="AZ63" s="342"/>
    </row>
    <row r="64" spans="1:52" ht="15.75" customHeight="1" x14ac:dyDescent="0.3">
      <c r="A64" s="393"/>
      <c r="B64" s="393"/>
      <c r="C64" s="397">
        <v>2015</v>
      </c>
      <c r="D64" s="395">
        <f>SUM(G41,G48,G55)</f>
        <v>4129.9999999999991</v>
      </c>
      <c r="E64" s="393">
        <v>0</v>
      </c>
      <c r="F64" s="393">
        <v>0</v>
      </c>
      <c r="G64" s="393"/>
      <c r="H64" s="393"/>
      <c r="I64" s="393"/>
      <c r="J64" s="393"/>
      <c r="K64" s="342"/>
      <c r="L64" s="342"/>
      <c r="M64" s="342"/>
      <c r="N64" s="342"/>
      <c r="O64" s="342"/>
      <c r="P64" s="342"/>
      <c r="Q64" s="342"/>
      <c r="R64" s="342"/>
      <c r="S64" s="342"/>
      <c r="T64" s="342"/>
      <c r="U64" s="342"/>
      <c r="V64" s="342"/>
      <c r="W64" s="342"/>
      <c r="X64" s="342"/>
      <c r="Y64" s="342"/>
      <c r="Z64" s="342"/>
      <c r="AA64" s="342"/>
      <c r="AB64" s="342"/>
      <c r="AC64" s="342"/>
      <c r="AD64" s="342"/>
      <c r="AE64" s="342"/>
      <c r="AF64" s="342"/>
      <c r="AG64" s="342"/>
      <c r="AH64" s="342"/>
      <c r="AI64" s="342"/>
      <c r="AJ64" s="342"/>
      <c r="AK64" s="342"/>
      <c r="AL64" s="342"/>
      <c r="AM64" s="342"/>
      <c r="AN64" s="342"/>
      <c r="AO64" s="342"/>
      <c r="AP64" s="342"/>
      <c r="AQ64" s="342"/>
      <c r="AR64" s="342"/>
      <c r="AS64" s="342"/>
      <c r="AT64" s="342"/>
      <c r="AU64" s="342"/>
      <c r="AV64" s="342"/>
      <c r="AW64" s="342"/>
      <c r="AX64" s="342"/>
      <c r="AY64" s="342"/>
      <c r="AZ64" s="342"/>
    </row>
    <row r="65" spans="1:52" ht="15.75" customHeight="1" x14ac:dyDescent="0.3">
      <c r="A65" s="393"/>
      <c r="B65" s="393"/>
      <c r="C65" s="397">
        <v>2016</v>
      </c>
      <c r="D65" s="395">
        <f>SUM(F42,F49,F56)</f>
        <v>46400</v>
      </c>
      <c r="E65" s="395">
        <f>SUM(G42,G49,G56)</f>
        <v>4639.9999999999991</v>
      </c>
      <c r="F65" s="393">
        <v>0</v>
      </c>
      <c r="G65" s="393"/>
      <c r="H65" s="393"/>
      <c r="I65" s="393"/>
      <c r="J65" s="393"/>
      <c r="K65" s="342"/>
      <c r="L65" s="342"/>
      <c r="M65" s="342"/>
      <c r="N65" s="342"/>
      <c r="O65" s="342"/>
      <c r="P65" s="342"/>
      <c r="Q65" s="342"/>
      <c r="R65" s="342"/>
      <c r="S65" s="342"/>
      <c r="T65" s="342"/>
      <c r="U65" s="342"/>
      <c r="V65" s="342"/>
      <c r="W65" s="342"/>
      <c r="X65" s="342"/>
      <c r="Y65" s="342"/>
      <c r="Z65" s="342"/>
      <c r="AA65" s="342"/>
      <c r="AB65" s="342"/>
      <c r="AC65" s="342"/>
      <c r="AD65" s="342"/>
      <c r="AE65" s="342"/>
      <c r="AF65" s="342"/>
      <c r="AG65" s="342"/>
      <c r="AH65" s="342"/>
      <c r="AI65" s="342"/>
      <c r="AJ65" s="342"/>
      <c r="AK65" s="342"/>
      <c r="AL65" s="342"/>
      <c r="AM65" s="342"/>
      <c r="AN65" s="342"/>
      <c r="AO65" s="342"/>
      <c r="AP65" s="342"/>
      <c r="AQ65" s="342"/>
      <c r="AR65" s="342"/>
      <c r="AS65" s="342"/>
      <c r="AT65" s="342"/>
      <c r="AU65" s="342"/>
      <c r="AV65" s="342"/>
      <c r="AW65" s="342"/>
      <c r="AX65" s="342"/>
      <c r="AY65" s="342"/>
      <c r="AZ65" s="342"/>
    </row>
    <row r="66" spans="1:52" ht="15.75" customHeight="1" thickBot="1" x14ac:dyDescent="0.35">
      <c r="A66" s="393"/>
      <c r="B66" s="393"/>
      <c r="C66" s="396">
        <v>2017</v>
      </c>
      <c r="D66" s="395">
        <f>SUM(E43,E50,E57)</f>
        <v>43510</v>
      </c>
      <c r="E66" s="395">
        <f>SUM(F43,F50,F57)</f>
        <v>45800</v>
      </c>
      <c r="F66" s="395">
        <f>G43+G50+G57</f>
        <v>4579.9999999999991</v>
      </c>
      <c r="G66" s="393"/>
      <c r="H66" s="393"/>
      <c r="I66" s="393"/>
      <c r="J66" s="393"/>
      <c r="K66" s="342"/>
      <c r="L66" s="342"/>
      <c r="M66" s="342"/>
      <c r="N66" s="342"/>
      <c r="O66" s="342"/>
      <c r="P66" s="342"/>
      <c r="Q66" s="342"/>
      <c r="R66" s="342"/>
      <c r="S66" s="342"/>
      <c r="T66" s="342"/>
      <c r="U66" s="342"/>
      <c r="V66" s="342"/>
      <c r="W66" s="342"/>
      <c r="X66" s="342"/>
      <c r="Y66" s="342"/>
      <c r="Z66" s="342"/>
      <c r="AA66" s="342"/>
      <c r="AB66" s="342"/>
      <c r="AC66" s="342"/>
      <c r="AD66" s="342"/>
      <c r="AE66" s="342"/>
      <c r="AF66" s="342"/>
      <c r="AG66" s="342"/>
      <c r="AH66" s="342"/>
      <c r="AI66" s="342"/>
      <c r="AJ66" s="342"/>
      <c r="AK66" s="342"/>
      <c r="AL66" s="342"/>
      <c r="AM66" s="342"/>
      <c r="AN66" s="342"/>
      <c r="AO66" s="342"/>
      <c r="AP66" s="342"/>
      <c r="AQ66" s="342"/>
      <c r="AR66" s="342"/>
      <c r="AS66" s="342"/>
      <c r="AT66" s="342"/>
      <c r="AU66" s="342"/>
      <c r="AV66" s="342"/>
      <c r="AW66" s="342"/>
      <c r="AX66" s="342"/>
      <c r="AY66" s="342"/>
      <c r="AZ66" s="342"/>
    </row>
    <row r="67" spans="1:52" ht="15.75" customHeight="1" thickBot="1" x14ac:dyDescent="0.35">
      <c r="A67" s="342"/>
      <c r="B67" s="393"/>
      <c r="C67" s="396" t="s">
        <v>221</v>
      </c>
      <c r="D67" s="395">
        <f>SUM(D63:D66)</f>
        <v>94040</v>
      </c>
      <c r="E67" s="395">
        <f>SUM(E63:E66)</f>
        <v>50440</v>
      </c>
      <c r="F67" s="395">
        <f>SUM(F63:F66)</f>
        <v>4579.9999999999991</v>
      </c>
      <c r="G67" s="393"/>
      <c r="H67" s="393"/>
      <c r="I67" s="393"/>
      <c r="J67" s="393"/>
      <c r="K67" s="342"/>
      <c r="L67" s="342"/>
      <c r="M67" s="342"/>
      <c r="N67" s="342"/>
      <c r="O67" s="342"/>
      <c r="P67" s="342"/>
      <c r="Q67" s="342"/>
      <c r="R67" s="342"/>
      <c r="S67" s="342"/>
      <c r="T67" s="342"/>
      <c r="U67" s="342"/>
      <c r="V67" s="342"/>
      <c r="W67" s="342"/>
      <c r="X67" s="342"/>
      <c r="Y67" s="342"/>
      <c r="Z67" s="342"/>
      <c r="AA67" s="342"/>
      <c r="AB67" s="342"/>
      <c r="AC67" s="342"/>
      <c r="AD67" s="342"/>
      <c r="AE67" s="342"/>
      <c r="AF67" s="342"/>
      <c r="AG67" s="342"/>
      <c r="AH67" s="342"/>
      <c r="AI67" s="342"/>
      <c r="AJ67" s="342"/>
      <c r="AK67" s="342"/>
      <c r="AL67" s="342"/>
      <c r="AM67" s="342"/>
      <c r="AN67" s="342"/>
      <c r="AO67" s="342"/>
      <c r="AP67" s="342"/>
      <c r="AQ67" s="342"/>
      <c r="AR67" s="342"/>
      <c r="AS67" s="342"/>
      <c r="AT67" s="342"/>
      <c r="AU67" s="342"/>
      <c r="AV67" s="342"/>
      <c r="AW67" s="342"/>
      <c r="AX67" s="342"/>
      <c r="AY67" s="342"/>
      <c r="AZ67" s="342"/>
    </row>
    <row r="68" spans="1:52" ht="15.75" customHeight="1" x14ac:dyDescent="0.3">
      <c r="A68" s="342"/>
      <c r="B68" s="393"/>
      <c r="C68" s="393" t="s">
        <v>388</v>
      </c>
      <c r="D68" s="393">
        <f>D67/'S2018 MU #23'!$B$26</f>
        <v>303.35483870967744</v>
      </c>
      <c r="E68" s="393">
        <f>E67/'S2018 MU #23'!$B$26</f>
        <v>162.70967741935485</v>
      </c>
      <c r="F68" s="393">
        <f>F67/'S2018 MU #23'!$B$26</f>
        <v>14.774193548387094</v>
      </c>
      <c r="G68" s="393"/>
      <c r="H68" s="393"/>
      <c r="I68" s="393"/>
      <c r="J68" s="393"/>
      <c r="K68" s="342"/>
      <c r="L68" s="342"/>
      <c r="M68" s="342"/>
      <c r="N68" s="342"/>
      <c r="O68" s="342"/>
      <c r="P68" s="342"/>
      <c r="Q68" s="342"/>
      <c r="R68" s="342"/>
      <c r="S68" s="342"/>
      <c r="T68" s="342"/>
      <c r="U68" s="342"/>
      <c r="V68" s="342"/>
      <c r="W68" s="342"/>
      <c r="X68" s="342"/>
      <c r="Y68" s="342"/>
      <c r="Z68" s="342"/>
      <c r="AA68" s="342"/>
      <c r="AB68" s="342"/>
      <c r="AC68" s="342"/>
      <c r="AD68" s="342"/>
      <c r="AE68" s="342"/>
      <c r="AF68" s="342"/>
      <c r="AG68" s="342"/>
      <c r="AH68" s="342"/>
      <c r="AI68" s="342"/>
      <c r="AJ68" s="342"/>
      <c r="AK68" s="342"/>
      <c r="AL68" s="342"/>
      <c r="AM68" s="342"/>
      <c r="AN68" s="342"/>
      <c r="AO68" s="342"/>
      <c r="AP68" s="342"/>
      <c r="AQ68" s="342"/>
      <c r="AR68" s="342"/>
      <c r="AS68" s="342"/>
      <c r="AT68" s="342"/>
      <c r="AU68" s="342"/>
      <c r="AV68" s="342"/>
      <c r="AW68" s="342"/>
      <c r="AX68" s="342"/>
      <c r="AY68" s="342"/>
      <c r="AZ68" s="342"/>
    </row>
    <row r="69" spans="1:52" ht="15.75" customHeight="1" x14ac:dyDescent="0.3">
      <c r="A69" s="342"/>
      <c r="B69" s="393"/>
      <c r="C69" s="393" t="s">
        <v>387</v>
      </c>
      <c r="D69" s="393">
        <f>'S2018 MU #23'!$B$24*(1+'S2018 MU #23'!$B$25)</f>
        <v>61800</v>
      </c>
      <c r="E69" s="393">
        <f>'S2018 MU #23'!$B$24*(1+'S2018 MU #23'!$B$25)^2</f>
        <v>63654</v>
      </c>
      <c r="F69" s="393">
        <f>'S2018 MU #23'!$B$24*(1+'S2018 MU #23'!$B$25)^3</f>
        <v>65563.62</v>
      </c>
      <c r="G69" s="393"/>
      <c r="H69" s="393"/>
      <c r="I69" s="393"/>
      <c r="J69" s="393"/>
      <c r="K69" s="342"/>
      <c r="L69" s="342"/>
      <c r="M69" s="342"/>
      <c r="N69" s="342"/>
      <c r="O69" s="342"/>
      <c r="P69" s="342"/>
      <c r="Q69" s="342"/>
      <c r="R69" s="342"/>
      <c r="S69" s="342"/>
      <c r="T69" s="342"/>
      <c r="U69" s="342"/>
      <c r="V69" s="342"/>
      <c r="W69" s="342"/>
      <c r="X69" s="342"/>
      <c r="Y69" s="342"/>
      <c r="Z69" s="342"/>
      <c r="AA69" s="342"/>
      <c r="AB69" s="342"/>
      <c r="AC69" s="342"/>
      <c r="AD69" s="342"/>
      <c r="AE69" s="342"/>
      <c r="AF69" s="342"/>
      <c r="AG69" s="342"/>
      <c r="AH69" s="342"/>
      <c r="AI69" s="342"/>
      <c r="AJ69" s="342"/>
      <c r="AK69" s="342"/>
      <c r="AL69" s="342"/>
      <c r="AM69" s="342"/>
      <c r="AN69" s="342"/>
      <c r="AO69" s="342"/>
      <c r="AP69" s="342"/>
      <c r="AQ69" s="342"/>
      <c r="AR69" s="342"/>
      <c r="AS69" s="342"/>
      <c r="AT69" s="342"/>
      <c r="AU69" s="342"/>
      <c r="AV69" s="342"/>
      <c r="AW69" s="342"/>
      <c r="AX69" s="342"/>
      <c r="AY69" s="342"/>
      <c r="AZ69" s="342"/>
    </row>
    <row r="70" spans="1:52" ht="15.75" customHeight="1" x14ac:dyDescent="0.3">
      <c r="A70" s="342"/>
      <c r="B70" s="393"/>
      <c r="C70" s="393" t="s">
        <v>217</v>
      </c>
      <c r="D70" s="393">
        <f>D68*D69</f>
        <v>18747329.032258067</v>
      </c>
      <c r="E70" s="393">
        <f>E68*E69</f>
        <v>10357121.806451613</v>
      </c>
      <c r="F70" s="393">
        <f>F68*F69</f>
        <v>968649.61161290295</v>
      </c>
      <c r="G70" s="394">
        <f>SUM(D70:F70)</f>
        <v>30073100.450322583</v>
      </c>
      <c r="H70" s="393"/>
      <c r="I70" s="393"/>
      <c r="J70" s="393"/>
      <c r="K70" s="342"/>
      <c r="L70" s="342"/>
      <c r="M70" s="342"/>
      <c r="N70" s="342"/>
      <c r="O70" s="342"/>
      <c r="P70" s="342"/>
      <c r="Q70" s="342"/>
      <c r="R70" s="342"/>
      <c r="S70" s="342"/>
      <c r="T70" s="342"/>
      <c r="U70" s="342"/>
      <c r="V70" s="342"/>
      <c r="W70" s="342"/>
      <c r="X70" s="342"/>
      <c r="Y70" s="342"/>
      <c r="Z70" s="342"/>
      <c r="AA70" s="342"/>
      <c r="AB70" s="342"/>
      <c r="AC70" s="342"/>
      <c r="AD70" s="342"/>
      <c r="AE70" s="342"/>
      <c r="AF70" s="342"/>
      <c r="AG70" s="342"/>
      <c r="AH70" s="342"/>
      <c r="AI70" s="342"/>
      <c r="AJ70" s="342"/>
      <c r="AK70" s="342"/>
      <c r="AL70" s="342"/>
      <c r="AM70" s="342"/>
      <c r="AN70" s="342"/>
      <c r="AO70" s="342"/>
      <c r="AP70" s="342"/>
      <c r="AQ70" s="342"/>
      <c r="AR70" s="342"/>
      <c r="AS70" s="342"/>
      <c r="AT70" s="342"/>
      <c r="AU70" s="342"/>
      <c r="AV70" s="342"/>
      <c r="AW70" s="342"/>
      <c r="AX70" s="342"/>
      <c r="AY70" s="342"/>
      <c r="AZ70" s="342"/>
    </row>
    <row r="71" spans="1:52" ht="15.75" customHeight="1" x14ac:dyDescent="0.3">
      <c r="A71" s="342"/>
      <c r="B71" s="393"/>
      <c r="C71" s="393"/>
      <c r="D71" s="393"/>
      <c r="E71" s="393"/>
      <c r="F71" s="393"/>
      <c r="G71" s="393"/>
      <c r="H71" s="393"/>
      <c r="I71" s="393"/>
      <c r="J71" s="393"/>
      <c r="K71" s="342"/>
      <c r="L71" s="342"/>
      <c r="M71" s="342"/>
      <c r="N71" s="342"/>
      <c r="O71" s="342"/>
      <c r="P71" s="342"/>
      <c r="Q71" s="342"/>
      <c r="R71" s="342"/>
      <c r="S71" s="342"/>
      <c r="T71" s="342"/>
      <c r="U71" s="342"/>
      <c r="V71" s="342"/>
      <c r="W71" s="342"/>
      <c r="X71" s="342"/>
      <c r="Y71" s="342"/>
      <c r="Z71" s="342"/>
      <c r="AA71" s="342"/>
      <c r="AB71" s="342"/>
      <c r="AC71" s="342"/>
      <c r="AD71" s="342"/>
      <c r="AE71" s="342"/>
      <c r="AF71" s="342"/>
      <c r="AG71" s="342"/>
      <c r="AH71" s="342"/>
      <c r="AI71" s="342"/>
      <c r="AJ71" s="342"/>
      <c r="AK71" s="342"/>
      <c r="AL71" s="342"/>
      <c r="AM71" s="342"/>
      <c r="AN71" s="342"/>
      <c r="AO71" s="342"/>
      <c r="AP71" s="342"/>
      <c r="AQ71" s="342"/>
      <c r="AR71" s="342"/>
      <c r="AS71" s="342"/>
      <c r="AT71" s="342"/>
      <c r="AU71" s="342"/>
      <c r="AV71" s="342"/>
      <c r="AW71" s="342"/>
      <c r="AX71" s="342"/>
      <c r="AY71" s="342"/>
      <c r="AZ71" s="342"/>
    </row>
    <row r="72" spans="1:52" ht="15.75" customHeight="1" x14ac:dyDescent="0.3">
      <c r="A72" s="342"/>
      <c r="B72" s="393"/>
      <c r="C72" s="393"/>
      <c r="D72" s="393"/>
      <c r="E72" s="393"/>
      <c r="F72" s="393"/>
      <c r="G72" s="393"/>
      <c r="H72" s="393"/>
      <c r="I72" s="393"/>
      <c r="J72" s="393"/>
      <c r="K72" s="342"/>
      <c r="L72" s="342"/>
      <c r="M72" s="342"/>
      <c r="N72" s="342"/>
      <c r="O72" s="342"/>
      <c r="P72" s="342"/>
      <c r="Q72" s="342"/>
      <c r="R72" s="342"/>
      <c r="S72" s="342"/>
      <c r="T72" s="342"/>
      <c r="U72" s="342"/>
      <c r="V72" s="342"/>
      <c r="W72" s="342"/>
      <c r="X72" s="342"/>
      <c r="Y72" s="342"/>
      <c r="Z72" s="342"/>
      <c r="AA72" s="342"/>
      <c r="AB72" s="342"/>
      <c r="AC72" s="342"/>
      <c r="AD72" s="342"/>
      <c r="AE72" s="342"/>
      <c r="AF72" s="342"/>
      <c r="AG72" s="342"/>
      <c r="AH72" s="342"/>
      <c r="AI72" s="342"/>
      <c r="AJ72" s="342"/>
      <c r="AK72" s="342"/>
      <c r="AL72" s="342"/>
      <c r="AM72" s="342"/>
      <c r="AN72" s="342"/>
      <c r="AO72" s="342"/>
      <c r="AP72" s="342"/>
      <c r="AQ72" s="342"/>
      <c r="AR72" s="342"/>
      <c r="AS72" s="342"/>
      <c r="AT72" s="342"/>
      <c r="AU72" s="342"/>
      <c r="AV72" s="342"/>
      <c r="AW72" s="342"/>
      <c r="AX72" s="342"/>
      <c r="AY72" s="342"/>
      <c r="AZ72" s="342"/>
    </row>
    <row r="73" spans="1:52" ht="15.75" customHeight="1" x14ac:dyDescent="0.3">
      <c r="A73" s="342"/>
      <c r="B73" s="342"/>
      <c r="C73" s="342"/>
      <c r="D73" s="342"/>
      <c r="E73" s="342"/>
      <c r="F73" s="342"/>
      <c r="G73" s="342"/>
      <c r="H73" s="342"/>
      <c r="I73" s="342"/>
      <c r="J73" s="342"/>
      <c r="K73" s="342"/>
      <c r="L73" s="342"/>
      <c r="M73" s="342"/>
      <c r="N73" s="342"/>
      <c r="O73" s="342"/>
      <c r="P73" s="342"/>
      <c r="Q73" s="342"/>
      <c r="R73" s="342"/>
      <c r="S73" s="342"/>
      <c r="T73" s="342"/>
      <c r="U73" s="342"/>
      <c r="V73" s="342"/>
      <c r="W73" s="342"/>
      <c r="X73" s="342"/>
      <c r="Y73" s="342"/>
      <c r="Z73" s="342"/>
      <c r="AA73" s="342"/>
      <c r="AB73" s="342"/>
      <c r="AC73" s="342"/>
      <c r="AD73" s="342"/>
      <c r="AE73" s="342"/>
      <c r="AF73" s="342"/>
      <c r="AG73" s="342"/>
      <c r="AH73" s="342"/>
      <c r="AI73" s="342"/>
      <c r="AJ73" s="342"/>
      <c r="AK73" s="342"/>
      <c r="AL73" s="342"/>
      <c r="AM73" s="342"/>
      <c r="AN73" s="342"/>
      <c r="AO73" s="342"/>
      <c r="AP73" s="342"/>
      <c r="AQ73" s="342"/>
      <c r="AR73" s="342"/>
      <c r="AS73" s="342"/>
      <c r="AT73" s="342"/>
      <c r="AU73" s="342"/>
      <c r="AV73" s="342"/>
      <c r="AW73" s="342"/>
      <c r="AX73" s="342"/>
      <c r="AY73" s="342"/>
      <c r="AZ73" s="342"/>
    </row>
    <row r="74" spans="1:52" ht="15.75" customHeight="1" x14ac:dyDescent="0.3">
      <c r="A74" s="342"/>
      <c r="B74" s="342"/>
      <c r="C74" s="342"/>
      <c r="D74" s="342"/>
      <c r="E74" s="342"/>
      <c r="F74" s="342"/>
      <c r="G74" s="342"/>
      <c r="H74" s="342"/>
      <c r="I74" s="342"/>
      <c r="J74" s="342"/>
      <c r="K74" s="342"/>
      <c r="L74" s="342"/>
      <c r="M74" s="342"/>
      <c r="N74" s="342"/>
      <c r="O74" s="342"/>
      <c r="P74" s="342"/>
      <c r="Q74" s="342"/>
      <c r="R74" s="342"/>
      <c r="S74" s="342"/>
      <c r="T74" s="342"/>
      <c r="U74" s="342"/>
      <c r="V74" s="342"/>
      <c r="W74" s="342"/>
      <c r="X74" s="342"/>
      <c r="Y74" s="342"/>
      <c r="Z74" s="342"/>
      <c r="AA74" s="342"/>
      <c r="AB74" s="342"/>
      <c r="AC74" s="342"/>
      <c r="AD74" s="342"/>
      <c r="AE74" s="342"/>
      <c r="AF74" s="342"/>
      <c r="AG74" s="342"/>
      <c r="AH74" s="342"/>
      <c r="AI74" s="342"/>
      <c r="AJ74" s="342"/>
      <c r="AK74" s="342"/>
      <c r="AL74" s="342"/>
      <c r="AM74" s="342"/>
      <c r="AN74" s="342"/>
      <c r="AO74" s="342"/>
      <c r="AP74" s="342"/>
      <c r="AQ74" s="342"/>
      <c r="AR74" s="342"/>
      <c r="AS74" s="342"/>
      <c r="AT74" s="342"/>
      <c r="AU74" s="342"/>
      <c r="AV74" s="342"/>
      <c r="AW74" s="342"/>
      <c r="AX74" s="342"/>
      <c r="AY74" s="342"/>
      <c r="AZ74" s="342"/>
    </row>
    <row r="75" spans="1:52" ht="15.75" customHeight="1" x14ac:dyDescent="0.3">
      <c r="A75" s="342"/>
      <c r="B75" s="342"/>
      <c r="C75" s="342"/>
      <c r="D75" s="342"/>
      <c r="E75" s="342"/>
      <c r="F75" s="342"/>
      <c r="G75" s="342"/>
      <c r="H75" s="342"/>
      <c r="I75" s="342"/>
      <c r="J75" s="342"/>
      <c r="K75" s="342"/>
      <c r="L75" s="342"/>
      <c r="M75" s="342"/>
      <c r="N75" s="342"/>
      <c r="O75" s="342"/>
      <c r="P75" s="342"/>
      <c r="Q75" s="342"/>
      <c r="R75" s="342"/>
      <c r="S75" s="342"/>
      <c r="T75" s="342"/>
      <c r="U75" s="342"/>
      <c r="V75" s="342"/>
      <c r="W75" s="342"/>
      <c r="X75" s="342"/>
      <c r="Y75" s="342"/>
      <c r="Z75" s="342"/>
      <c r="AA75" s="342"/>
      <c r="AB75" s="342"/>
      <c r="AC75" s="342"/>
      <c r="AD75" s="342"/>
      <c r="AE75" s="342"/>
      <c r="AF75" s="342"/>
      <c r="AG75" s="342"/>
      <c r="AH75" s="342"/>
      <c r="AI75" s="342"/>
      <c r="AJ75" s="342"/>
      <c r="AK75" s="342"/>
      <c r="AL75" s="342"/>
      <c r="AM75" s="342"/>
      <c r="AN75" s="342"/>
      <c r="AO75" s="342"/>
      <c r="AP75" s="342"/>
      <c r="AQ75" s="342"/>
      <c r="AR75" s="342"/>
      <c r="AS75" s="342"/>
      <c r="AT75" s="342"/>
      <c r="AU75" s="342"/>
      <c r="AV75" s="342"/>
      <c r="AW75" s="342"/>
      <c r="AX75" s="342"/>
      <c r="AY75" s="342"/>
      <c r="AZ75" s="342"/>
    </row>
    <row r="76" spans="1:52" ht="15.75" customHeight="1" x14ac:dyDescent="0.3">
      <c r="A76" s="342"/>
      <c r="B76" s="342"/>
      <c r="C76" s="342"/>
      <c r="D76" s="342"/>
      <c r="E76" s="342"/>
      <c r="F76" s="342"/>
      <c r="G76" s="342"/>
      <c r="H76" s="342"/>
      <c r="I76" s="342"/>
      <c r="J76" s="342"/>
      <c r="K76" s="342"/>
      <c r="L76" s="342"/>
      <c r="M76" s="342"/>
      <c r="N76" s="342"/>
      <c r="O76" s="342"/>
      <c r="P76" s="342"/>
      <c r="Q76" s="342"/>
      <c r="R76" s="342"/>
      <c r="S76" s="342"/>
      <c r="T76" s="342"/>
      <c r="U76" s="342"/>
      <c r="V76" s="342"/>
      <c r="W76" s="342"/>
      <c r="X76" s="342"/>
      <c r="Y76" s="342"/>
      <c r="Z76" s="342"/>
      <c r="AA76" s="342"/>
      <c r="AB76" s="342"/>
      <c r="AC76" s="342"/>
      <c r="AD76" s="342"/>
      <c r="AE76" s="342"/>
      <c r="AF76" s="342"/>
      <c r="AG76" s="342"/>
      <c r="AH76" s="342"/>
      <c r="AI76" s="342"/>
      <c r="AJ76" s="342"/>
      <c r="AK76" s="342"/>
      <c r="AL76" s="342"/>
      <c r="AM76" s="342"/>
      <c r="AN76" s="342"/>
      <c r="AO76" s="342"/>
      <c r="AP76" s="342"/>
      <c r="AQ76" s="342"/>
      <c r="AR76" s="342"/>
      <c r="AS76" s="342"/>
      <c r="AT76" s="342"/>
      <c r="AU76" s="342"/>
      <c r="AV76" s="342"/>
      <c r="AW76" s="342"/>
      <c r="AX76" s="342"/>
      <c r="AY76" s="342"/>
      <c r="AZ76" s="342"/>
    </row>
    <row r="77" spans="1:52" ht="15.75" customHeight="1" x14ac:dyDescent="0.3">
      <c r="A77" s="342"/>
      <c r="B77" s="342"/>
      <c r="C77" s="342"/>
      <c r="D77" s="342"/>
      <c r="E77" s="342"/>
      <c r="F77" s="342"/>
      <c r="G77" s="342"/>
      <c r="H77" s="342"/>
      <c r="I77" s="342"/>
      <c r="J77" s="342"/>
      <c r="K77" s="342"/>
      <c r="L77" s="342"/>
      <c r="M77" s="342"/>
      <c r="N77" s="342"/>
      <c r="O77" s="342"/>
      <c r="P77" s="342"/>
      <c r="Q77" s="342"/>
      <c r="R77" s="342"/>
      <c r="S77" s="342"/>
      <c r="T77" s="342"/>
      <c r="U77" s="342"/>
      <c r="V77" s="342"/>
      <c r="W77" s="342"/>
      <c r="X77" s="342"/>
      <c r="Y77" s="342"/>
      <c r="Z77" s="342"/>
      <c r="AA77" s="342"/>
      <c r="AB77" s="342"/>
      <c r="AC77" s="342"/>
      <c r="AD77" s="342"/>
      <c r="AE77" s="342"/>
      <c r="AF77" s="342"/>
      <c r="AG77" s="342"/>
      <c r="AH77" s="342"/>
      <c r="AI77" s="342"/>
      <c r="AJ77" s="342"/>
      <c r="AK77" s="342"/>
      <c r="AL77" s="342"/>
      <c r="AM77" s="342"/>
      <c r="AN77" s="342"/>
      <c r="AO77" s="342"/>
      <c r="AP77" s="342"/>
      <c r="AQ77" s="342"/>
      <c r="AR77" s="342"/>
      <c r="AS77" s="342"/>
      <c r="AT77" s="342"/>
      <c r="AU77" s="342"/>
      <c r="AV77" s="342"/>
      <c r="AW77" s="342"/>
      <c r="AX77" s="342"/>
      <c r="AY77" s="342"/>
      <c r="AZ77" s="342"/>
    </row>
    <row r="78" spans="1:52" ht="15.75" customHeight="1" x14ac:dyDescent="0.3">
      <c r="A78" s="342"/>
      <c r="B78" s="342"/>
      <c r="C78" s="342"/>
      <c r="D78" s="342"/>
      <c r="E78" s="342"/>
      <c r="F78" s="342"/>
      <c r="G78" s="342"/>
      <c r="H78" s="342"/>
      <c r="I78" s="342"/>
      <c r="J78" s="342"/>
      <c r="K78" s="342"/>
      <c r="L78" s="342"/>
      <c r="M78" s="342"/>
      <c r="N78" s="342"/>
      <c r="O78" s="342"/>
      <c r="P78" s="342"/>
      <c r="Q78" s="342"/>
      <c r="R78" s="342"/>
      <c r="S78" s="342"/>
      <c r="T78" s="342"/>
      <c r="U78" s="342"/>
      <c r="V78" s="342"/>
      <c r="W78" s="342"/>
      <c r="X78" s="342"/>
      <c r="Y78" s="342"/>
      <c r="Z78" s="342"/>
      <c r="AA78" s="342"/>
      <c r="AB78" s="342"/>
      <c r="AC78" s="342"/>
      <c r="AD78" s="342"/>
      <c r="AE78" s="342"/>
      <c r="AF78" s="342"/>
      <c r="AG78" s="342"/>
      <c r="AH78" s="342"/>
      <c r="AI78" s="342"/>
      <c r="AJ78" s="342"/>
      <c r="AK78" s="342"/>
      <c r="AL78" s="342"/>
      <c r="AM78" s="342"/>
      <c r="AN78" s="342"/>
      <c r="AO78" s="342"/>
      <c r="AP78" s="342"/>
      <c r="AQ78" s="342"/>
      <c r="AR78" s="342"/>
      <c r="AS78" s="342"/>
      <c r="AT78" s="342"/>
      <c r="AU78" s="342"/>
      <c r="AV78" s="342"/>
      <c r="AW78" s="342"/>
      <c r="AX78" s="342"/>
      <c r="AY78" s="342"/>
      <c r="AZ78" s="342"/>
    </row>
    <row r="79" spans="1:52" ht="15.75" customHeight="1" x14ac:dyDescent="0.3">
      <c r="A79" s="342"/>
      <c r="B79" s="342"/>
      <c r="C79" s="342"/>
      <c r="D79" s="342"/>
      <c r="E79" s="342"/>
      <c r="F79" s="342"/>
      <c r="G79" s="342"/>
      <c r="H79" s="342"/>
      <c r="I79" s="342"/>
      <c r="J79" s="342"/>
      <c r="K79" s="342"/>
      <c r="L79" s="342"/>
      <c r="M79" s="342"/>
      <c r="N79" s="342"/>
      <c r="O79" s="342"/>
      <c r="P79" s="342"/>
      <c r="Q79" s="342"/>
      <c r="R79" s="342"/>
      <c r="S79" s="342"/>
      <c r="T79" s="342"/>
      <c r="U79" s="342"/>
      <c r="V79" s="342"/>
      <c r="W79" s="342"/>
      <c r="X79" s="342"/>
      <c r="Y79" s="342"/>
      <c r="Z79" s="342"/>
      <c r="AA79" s="342"/>
      <c r="AB79" s="342"/>
      <c r="AC79" s="342"/>
      <c r="AD79" s="342"/>
      <c r="AE79" s="342"/>
      <c r="AF79" s="342"/>
      <c r="AG79" s="342"/>
      <c r="AH79" s="342"/>
      <c r="AI79" s="342"/>
      <c r="AJ79" s="342"/>
      <c r="AK79" s="342"/>
      <c r="AL79" s="342"/>
      <c r="AM79" s="342"/>
      <c r="AN79" s="342"/>
      <c r="AO79" s="342"/>
      <c r="AP79" s="342"/>
      <c r="AQ79" s="342"/>
      <c r="AR79" s="342"/>
      <c r="AS79" s="342"/>
      <c r="AT79" s="342"/>
      <c r="AU79" s="342"/>
      <c r="AV79" s="342"/>
      <c r="AW79" s="342"/>
      <c r="AX79" s="342"/>
      <c r="AY79" s="342"/>
      <c r="AZ79" s="342"/>
    </row>
    <row r="80" spans="1:52" ht="15.75" customHeight="1" x14ac:dyDescent="0.3">
      <c r="A80" s="342"/>
      <c r="B80" s="342"/>
      <c r="C80" s="342"/>
      <c r="D80" s="342"/>
      <c r="E80" s="342"/>
      <c r="F80" s="342"/>
      <c r="G80" s="342"/>
      <c r="H80" s="342"/>
      <c r="I80" s="342"/>
      <c r="J80" s="342"/>
      <c r="K80" s="342"/>
      <c r="L80" s="342"/>
      <c r="M80" s="342"/>
      <c r="N80" s="342"/>
      <c r="O80" s="342"/>
      <c r="P80" s="342"/>
      <c r="Q80" s="342"/>
      <c r="R80" s="342"/>
      <c r="S80" s="342"/>
      <c r="T80" s="342"/>
      <c r="U80" s="342"/>
      <c r="V80" s="342"/>
      <c r="W80" s="342"/>
      <c r="X80" s="342"/>
      <c r="Y80" s="342"/>
      <c r="Z80" s="342"/>
      <c r="AA80" s="342"/>
      <c r="AB80" s="342"/>
      <c r="AC80" s="342"/>
      <c r="AD80" s="342"/>
      <c r="AE80" s="342"/>
      <c r="AF80" s="342"/>
      <c r="AG80" s="342"/>
      <c r="AH80" s="342"/>
      <c r="AI80" s="342"/>
      <c r="AJ80" s="342"/>
      <c r="AK80" s="342"/>
      <c r="AL80" s="342"/>
      <c r="AM80" s="342"/>
      <c r="AN80" s="342"/>
      <c r="AO80" s="342"/>
      <c r="AP80" s="342"/>
      <c r="AQ80" s="342"/>
      <c r="AR80" s="342"/>
      <c r="AS80" s="342"/>
      <c r="AT80" s="342"/>
      <c r="AU80" s="342"/>
      <c r="AV80" s="342"/>
      <c r="AW80" s="342"/>
      <c r="AX80" s="342"/>
      <c r="AY80" s="342"/>
      <c r="AZ80" s="342"/>
    </row>
    <row r="81" spans="1:52" ht="15.75" customHeight="1" x14ac:dyDescent="0.3">
      <c r="A81" s="342"/>
      <c r="B81" s="342"/>
      <c r="C81" s="342"/>
      <c r="D81" s="342"/>
      <c r="E81" s="342"/>
      <c r="F81" s="342"/>
      <c r="G81" s="342"/>
      <c r="H81" s="342"/>
      <c r="I81" s="342"/>
      <c r="J81" s="342"/>
      <c r="K81" s="342"/>
      <c r="L81" s="342"/>
      <c r="M81" s="342"/>
      <c r="N81" s="342"/>
      <c r="O81" s="342"/>
      <c r="P81" s="342"/>
      <c r="Q81" s="342"/>
      <c r="R81" s="342"/>
      <c r="S81" s="342"/>
      <c r="T81" s="342"/>
      <c r="U81" s="342"/>
      <c r="V81" s="342"/>
      <c r="W81" s="342"/>
      <c r="X81" s="342"/>
      <c r="Y81" s="342"/>
      <c r="Z81" s="342"/>
      <c r="AA81" s="342"/>
      <c r="AB81" s="342"/>
      <c r="AC81" s="342"/>
      <c r="AD81" s="342"/>
      <c r="AE81" s="342"/>
      <c r="AF81" s="342"/>
      <c r="AG81" s="342"/>
      <c r="AH81" s="342"/>
      <c r="AI81" s="342"/>
      <c r="AJ81" s="342"/>
      <c r="AK81" s="342"/>
      <c r="AL81" s="342"/>
      <c r="AM81" s="342"/>
      <c r="AN81" s="342"/>
      <c r="AO81" s="342"/>
      <c r="AP81" s="342"/>
      <c r="AQ81" s="342"/>
      <c r="AR81" s="342"/>
      <c r="AS81" s="342"/>
      <c r="AT81" s="342"/>
      <c r="AU81" s="342"/>
      <c r="AV81" s="342"/>
      <c r="AW81" s="342"/>
      <c r="AX81" s="342"/>
      <c r="AY81" s="342"/>
      <c r="AZ81" s="342"/>
    </row>
    <row r="82" spans="1:52" ht="15.75" customHeight="1" x14ac:dyDescent="0.3">
      <c r="A82" s="342"/>
      <c r="B82" s="342"/>
      <c r="C82" s="342"/>
      <c r="D82" s="342"/>
      <c r="E82" s="342"/>
      <c r="F82" s="342"/>
      <c r="G82" s="342"/>
      <c r="H82" s="342"/>
      <c r="I82" s="342"/>
      <c r="J82" s="342"/>
      <c r="K82" s="342"/>
      <c r="L82" s="342"/>
      <c r="M82" s="342"/>
      <c r="N82" s="342"/>
      <c r="O82" s="342"/>
      <c r="P82" s="342"/>
      <c r="Q82" s="342"/>
      <c r="R82" s="342"/>
      <c r="S82" s="342"/>
      <c r="T82" s="342"/>
      <c r="U82" s="342"/>
      <c r="V82" s="342"/>
      <c r="W82" s="342"/>
      <c r="X82" s="342"/>
      <c r="Y82" s="342"/>
      <c r="Z82" s="342"/>
      <c r="AA82" s="342"/>
      <c r="AB82" s="342"/>
      <c r="AC82" s="342"/>
      <c r="AD82" s="342"/>
      <c r="AE82" s="342"/>
      <c r="AF82" s="342"/>
      <c r="AG82" s="342"/>
      <c r="AH82" s="342"/>
      <c r="AI82" s="342"/>
      <c r="AJ82" s="342"/>
      <c r="AK82" s="342"/>
      <c r="AL82" s="342"/>
      <c r="AM82" s="342"/>
      <c r="AN82" s="342"/>
      <c r="AO82" s="342"/>
      <c r="AP82" s="342"/>
      <c r="AQ82" s="342"/>
      <c r="AR82" s="342"/>
      <c r="AS82" s="342"/>
      <c r="AT82" s="342"/>
      <c r="AU82" s="342"/>
      <c r="AV82" s="342"/>
      <c r="AW82" s="342"/>
      <c r="AX82" s="342"/>
      <c r="AY82" s="342"/>
      <c r="AZ82" s="342"/>
    </row>
    <row r="83" spans="1:52" ht="15.75" customHeight="1" x14ac:dyDescent="0.3">
      <c r="A83" s="342"/>
      <c r="B83" s="342"/>
      <c r="C83" s="342"/>
      <c r="D83" s="342"/>
      <c r="E83" s="342"/>
      <c r="F83" s="342"/>
      <c r="G83" s="342"/>
      <c r="H83" s="342"/>
      <c r="I83" s="342"/>
      <c r="J83" s="342"/>
      <c r="K83" s="342"/>
      <c r="L83" s="342"/>
      <c r="M83" s="342"/>
      <c r="N83" s="342"/>
      <c r="O83" s="342"/>
      <c r="P83" s="342"/>
      <c r="Q83" s="342"/>
      <c r="R83" s="342"/>
      <c r="S83" s="342"/>
      <c r="T83" s="342"/>
      <c r="U83" s="342"/>
      <c r="V83" s="342"/>
      <c r="W83" s="342"/>
      <c r="X83" s="342"/>
      <c r="Y83" s="342"/>
      <c r="Z83" s="342"/>
      <c r="AA83" s="342"/>
      <c r="AB83" s="342"/>
      <c r="AC83" s="342"/>
      <c r="AD83" s="342"/>
      <c r="AE83" s="342"/>
      <c r="AF83" s="342"/>
      <c r="AG83" s="342"/>
      <c r="AH83" s="342"/>
      <c r="AI83" s="342"/>
      <c r="AJ83" s="342"/>
      <c r="AK83" s="342"/>
      <c r="AL83" s="342"/>
      <c r="AM83" s="342"/>
      <c r="AN83" s="342"/>
      <c r="AO83" s="342"/>
      <c r="AP83" s="342"/>
      <c r="AQ83" s="342"/>
      <c r="AR83" s="342"/>
      <c r="AS83" s="342"/>
      <c r="AT83" s="342"/>
      <c r="AU83" s="342"/>
      <c r="AV83" s="342"/>
      <c r="AW83" s="342"/>
      <c r="AX83" s="342"/>
      <c r="AY83" s="342"/>
      <c r="AZ83" s="342"/>
    </row>
    <row r="84" spans="1:52" ht="15.75" customHeight="1" x14ac:dyDescent="0.3">
      <c r="A84" s="342"/>
      <c r="B84" s="342"/>
      <c r="C84" s="342"/>
      <c r="D84" s="342"/>
      <c r="E84" s="342"/>
      <c r="F84" s="342"/>
      <c r="G84" s="342"/>
      <c r="H84" s="342"/>
      <c r="I84" s="342"/>
      <c r="J84" s="342"/>
      <c r="K84" s="342"/>
      <c r="L84" s="342"/>
      <c r="M84" s="342"/>
      <c r="N84" s="342"/>
      <c r="O84" s="342"/>
      <c r="P84" s="342"/>
      <c r="Q84" s="342"/>
      <c r="R84" s="342"/>
      <c r="S84" s="342"/>
      <c r="T84" s="342"/>
      <c r="U84" s="342"/>
      <c r="V84" s="342"/>
      <c r="W84" s="342"/>
      <c r="X84" s="342"/>
      <c r="Y84" s="342"/>
      <c r="Z84" s="342"/>
      <c r="AA84" s="342"/>
      <c r="AB84" s="342"/>
      <c r="AC84" s="342"/>
      <c r="AD84" s="342"/>
      <c r="AE84" s="342"/>
      <c r="AF84" s="342"/>
      <c r="AG84" s="342"/>
      <c r="AH84" s="342"/>
      <c r="AI84" s="342"/>
      <c r="AJ84" s="342"/>
      <c r="AK84" s="342"/>
      <c r="AL84" s="342"/>
      <c r="AM84" s="342"/>
      <c r="AN84" s="342"/>
      <c r="AO84" s="342"/>
      <c r="AP84" s="342"/>
      <c r="AQ84" s="342"/>
      <c r="AR84" s="342"/>
      <c r="AS84" s="342"/>
      <c r="AT84" s="342"/>
      <c r="AU84" s="342"/>
      <c r="AV84" s="342"/>
      <c r="AW84" s="342"/>
      <c r="AX84" s="342"/>
      <c r="AY84" s="342"/>
      <c r="AZ84" s="342"/>
    </row>
    <row r="85" spans="1:52" ht="15.75" customHeight="1" x14ac:dyDescent="0.3">
      <c r="A85" s="342"/>
      <c r="B85" s="342"/>
      <c r="C85" s="342"/>
      <c r="D85" s="342"/>
      <c r="E85" s="342"/>
      <c r="F85" s="342"/>
      <c r="G85" s="342"/>
      <c r="H85" s="342"/>
      <c r="I85" s="342"/>
      <c r="J85" s="342"/>
      <c r="K85" s="342"/>
      <c r="L85" s="342"/>
      <c r="M85" s="342"/>
      <c r="N85" s="342"/>
      <c r="O85" s="342"/>
      <c r="P85" s="342"/>
      <c r="Q85" s="342"/>
      <c r="R85" s="342"/>
      <c r="S85" s="342"/>
      <c r="T85" s="342"/>
      <c r="U85" s="342"/>
      <c r="V85" s="342"/>
      <c r="W85" s="342"/>
      <c r="X85" s="342"/>
      <c r="Y85" s="342"/>
      <c r="Z85" s="342"/>
      <c r="AA85" s="342"/>
      <c r="AB85" s="342"/>
      <c r="AC85" s="342"/>
      <c r="AD85" s="342"/>
      <c r="AE85" s="342"/>
      <c r="AF85" s="342"/>
      <c r="AG85" s="342"/>
      <c r="AH85" s="342"/>
      <c r="AI85" s="342"/>
      <c r="AJ85" s="342"/>
      <c r="AK85" s="342"/>
      <c r="AL85" s="342"/>
      <c r="AM85" s="342"/>
      <c r="AN85" s="342"/>
      <c r="AO85" s="342"/>
      <c r="AP85" s="342"/>
      <c r="AQ85" s="342"/>
      <c r="AR85" s="342"/>
      <c r="AS85" s="342"/>
      <c r="AT85" s="342"/>
      <c r="AU85" s="342"/>
      <c r="AV85" s="342"/>
      <c r="AW85" s="342"/>
      <c r="AX85" s="342"/>
      <c r="AY85" s="342"/>
      <c r="AZ85" s="342"/>
    </row>
    <row r="86" spans="1:52" ht="15.75" customHeight="1" x14ac:dyDescent="0.3">
      <c r="A86" s="342"/>
      <c r="B86" s="342"/>
      <c r="C86" s="342"/>
      <c r="D86" s="342"/>
      <c r="E86" s="342"/>
      <c r="F86" s="342"/>
      <c r="G86" s="342"/>
      <c r="H86" s="342"/>
      <c r="I86" s="342"/>
      <c r="J86" s="342"/>
      <c r="K86" s="342"/>
      <c r="L86" s="342"/>
      <c r="M86" s="342"/>
      <c r="N86" s="342"/>
      <c r="O86" s="342"/>
      <c r="P86" s="342"/>
      <c r="Q86" s="342"/>
      <c r="R86" s="342"/>
      <c r="S86" s="342"/>
      <c r="T86" s="342"/>
      <c r="U86" s="342"/>
      <c r="V86" s="342"/>
      <c r="W86" s="342"/>
      <c r="X86" s="342"/>
      <c r="Y86" s="342"/>
      <c r="Z86" s="342"/>
      <c r="AA86" s="342"/>
      <c r="AB86" s="342"/>
      <c r="AC86" s="342"/>
      <c r="AD86" s="342"/>
      <c r="AE86" s="342"/>
      <c r="AF86" s="342"/>
      <c r="AG86" s="342"/>
      <c r="AH86" s="342"/>
      <c r="AI86" s="342"/>
      <c r="AJ86" s="342"/>
      <c r="AK86" s="342"/>
      <c r="AL86" s="342"/>
      <c r="AM86" s="342"/>
      <c r="AN86" s="342"/>
      <c r="AO86" s="342"/>
      <c r="AP86" s="342"/>
      <c r="AQ86" s="342"/>
      <c r="AR86" s="342"/>
      <c r="AS86" s="342"/>
      <c r="AT86" s="342"/>
      <c r="AU86" s="342"/>
      <c r="AV86" s="342"/>
      <c r="AW86" s="342"/>
      <c r="AX86" s="342"/>
      <c r="AY86" s="342"/>
      <c r="AZ86" s="342"/>
    </row>
    <row r="87" spans="1:52" ht="15.75" customHeight="1" x14ac:dyDescent="0.3">
      <c r="A87" s="342"/>
      <c r="B87" s="342"/>
      <c r="C87" s="342"/>
      <c r="D87" s="342"/>
      <c r="E87" s="342"/>
      <c r="F87" s="342"/>
      <c r="G87" s="342"/>
      <c r="H87" s="342"/>
      <c r="I87" s="342"/>
      <c r="J87" s="342"/>
      <c r="K87" s="342"/>
      <c r="L87" s="342"/>
      <c r="M87" s="342"/>
      <c r="N87" s="342"/>
      <c r="O87" s="342"/>
      <c r="P87" s="342"/>
      <c r="Q87" s="342"/>
      <c r="R87" s="342"/>
      <c r="S87" s="342"/>
      <c r="T87" s="342"/>
      <c r="U87" s="342"/>
      <c r="V87" s="342"/>
      <c r="W87" s="342"/>
      <c r="X87" s="342"/>
      <c r="Y87" s="342"/>
      <c r="Z87" s="342"/>
      <c r="AA87" s="342"/>
      <c r="AB87" s="342"/>
      <c r="AC87" s="342"/>
      <c r="AD87" s="342"/>
      <c r="AE87" s="342"/>
      <c r="AF87" s="342"/>
      <c r="AG87" s="342"/>
      <c r="AH87" s="342"/>
      <c r="AI87" s="342"/>
      <c r="AJ87" s="342"/>
      <c r="AK87" s="342"/>
      <c r="AL87" s="342"/>
      <c r="AM87" s="342"/>
      <c r="AN87" s="342"/>
      <c r="AO87" s="342"/>
      <c r="AP87" s="342"/>
      <c r="AQ87" s="342"/>
      <c r="AR87" s="342"/>
      <c r="AS87" s="342"/>
      <c r="AT87" s="342"/>
      <c r="AU87" s="342"/>
      <c r="AV87" s="342"/>
      <c r="AW87" s="342"/>
      <c r="AX87" s="342"/>
      <c r="AY87" s="342"/>
      <c r="AZ87" s="342"/>
    </row>
    <row r="88" spans="1:52" ht="15.75" customHeight="1" x14ac:dyDescent="0.3">
      <c r="A88" s="342"/>
      <c r="B88" s="342"/>
      <c r="C88" s="342"/>
      <c r="D88" s="342"/>
      <c r="E88" s="342"/>
      <c r="F88" s="342"/>
      <c r="G88" s="342"/>
      <c r="H88" s="342"/>
      <c r="I88" s="342"/>
      <c r="J88" s="342"/>
      <c r="K88" s="342"/>
      <c r="L88" s="342"/>
      <c r="M88" s="342"/>
      <c r="N88" s="342"/>
      <c r="O88" s="342"/>
      <c r="P88" s="342"/>
      <c r="Q88" s="342"/>
      <c r="R88" s="342"/>
      <c r="S88" s="342"/>
      <c r="T88" s="342"/>
      <c r="U88" s="342"/>
      <c r="V88" s="342"/>
      <c r="W88" s="342"/>
      <c r="X88" s="342"/>
      <c r="Y88" s="342"/>
      <c r="Z88" s="342"/>
      <c r="AA88" s="342"/>
      <c r="AB88" s="342"/>
      <c r="AC88" s="342"/>
      <c r="AD88" s="342"/>
      <c r="AE88" s="342"/>
      <c r="AF88" s="342"/>
      <c r="AG88" s="342"/>
      <c r="AH88" s="342"/>
      <c r="AI88" s="342"/>
      <c r="AJ88" s="342"/>
      <c r="AK88" s="342"/>
      <c r="AL88" s="342"/>
      <c r="AM88" s="342"/>
      <c r="AN88" s="342"/>
      <c r="AO88" s="342"/>
      <c r="AP88" s="342"/>
      <c r="AQ88" s="342"/>
      <c r="AR88" s="342"/>
      <c r="AS88" s="342"/>
      <c r="AT88" s="342"/>
      <c r="AU88" s="342"/>
      <c r="AV88" s="342"/>
      <c r="AW88" s="342"/>
      <c r="AX88" s="342"/>
      <c r="AY88" s="342"/>
      <c r="AZ88" s="342"/>
    </row>
    <row r="89" spans="1:52" ht="15.75" customHeight="1" x14ac:dyDescent="0.3">
      <c r="A89" s="342"/>
      <c r="B89" s="342"/>
      <c r="C89" s="342"/>
      <c r="D89" s="342"/>
      <c r="E89" s="342"/>
      <c r="F89" s="342"/>
      <c r="G89" s="342"/>
      <c r="H89" s="342"/>
      <c r="I89" s="342"/>
      <c r="J89" s="342"/>
      <c r="K89" s="342"/>
      <c r="L89" s="342"/>
      <c r="M89" s="342"/>
      <c r="N89" s="342"/>
      <c r="O89" s="342"/>
      <c r="P89" s="342"/>
      <c r="Q89" s="342"/>
      <c r="R89" s="342"/>
      <c r="S89" s="342"/>
      <c r="T89" s="342"/>
      <c r="U89" s="342"/>
      <c r="V89" s="342"/>
      <c r="W89" s="342"/>
      <c r="X89" s="342"/>
      <c r="Y89" s="342"/>
      <c r="Z89" s="342"/>
      <c r="AA89" s="342"/>
      <c r="AB89" s="342"/>
      <c r="AC89" s="342"/>
      <c r="AD89" s="342"/>
      <c r="AE89" s="342"/>
      <c r="AF89" s="342"/>
      <c r="AG89" s="342"/>
      <c r="AH89" s="342"/>
      <c r="AI89" s="342"/>
      <c r="AJ89" s="342"/>
      <c r="AK89" s="342"/>
      <c r="AL89" s="342"/>
      <c r="AM89" s="342"/>
      <c r="AN89" s="342"/>
      <c r="AO89" s="342"/>
      <c r="AP89" s="342"/>
      <c r="AQ89" s="342"/>
      <c r="AR89" s="342"/>
      <c r="AS89" s="342"/>
      <c r="AT89" s="342"/>
      <c r="AU89" s="342"/>
      <c r="AV89" s="342"/>
      <c r="AW89" s="342"/>
      <c r="AX89" s="342"/>
      <c r="AY89" s="342"/>
      <c r="AZ89" s="342"/>
    </row>
    <row r="90" spans="1:52" ht="15.75" customHeight="1" x14ac:dyDescent="0.3">
      <c r="A90" s="342"/>
      <c r="B90" s="342"/>
      <c r="C90" s="342"/>
      <c r="D90" s="342"/>
      <c r="E90" s="342"/>
      <c r="F90" s="342"/>
      <c r="G90" s="342"/>
      <c r="H90" s="342"/>
      <c r="I90" s="342"/>
      <c r="J90" s="342"/>
      <c r="K90" s="342"/>
      <c r="L90" s="342"/>
      <c r="M90" s="342"/>
      <c r="N90" s="342"/>
      <c r="O90" s="342"/>
      <c r="P90" s="342"/>
      <c r="Q90" s="342"/>
      <c r="R90" s="342"/>
      <c r="S90" s="342"/>
      <c r="T90" s="342"/>
      <c r="U90" s="342"/>
      <c r="V90" s="342"/>
      <c r="W90" s="342"/>
      <c r="X90" s="342"/>
      <c r="Y90" s="342"/>
      <c r="Z90" s="342"/>
      <c r="AA90" s="342"/>
      <c r="AB90" s="342"/>
      <c r="AC90" s="342"/>
      <c r="AD90" s="342"/>
      <c r="AE90" s="342"/>
      <c r="AF90" s="342"/>
      <c r="AG90" s="342"/>
      <c r="AH90" s="342"/>
      <c r="AI90" s="342"/>
      <c r="AJ90" s="342"/>
      <c r="AK90" s="342"/>
      <c r="AL90" s="342"/>
      <c r="AM90" s="342"/>
      <c r="AN90" s="342"/>
      <c r="AO90" s="342"/>
      <c r="AP90" s="342"/>
      <c r="AQ90" s="342"/>
      <c r="AR90" s="342"/>
      <c r="AS90" s="342"/>
      <c r="AT90" s="342"/>
      <c r="AU90" s="342"/>
      <c r="AV90" s="342"/>
      <c r="AW90" s="342"/>
      <c r="AX90" s="342"/>
      <c r="AY90" s="342"/>
      <c r="AZ90" s="342"/>
    </row>
    <row r="91" spans="1:52" ht="15.75" customHeight="1" x14ac:dyDescent="0.3">
      <c r="A91" s="342"/>
      <c r="B91" s="342"/>
      <c r="C91" s="342"/>
      <c r="D91" s="342"/>
      <c r="E91" s="342"/>
      <c r="F91" s="342"/>
      <c r="G91" s="342"/>
      <c r="H91" s="342"/>
      <c r="I91" s="342"/>
      <c r="J91" s="342"/>
      <c r="K91" s="342"/>
      <c r="L91" s="342"/>
      <c r="M91" s="342"/>
      <c r="N91" s="342"/>
      <c r="O91" s="342"/>
      <c r="P91" s="342"/>
      <c r="Q91" s="342"/>
      <c r="R91" s="342"/>
      <c r="S91" s="342"/>
      <c r="T91" s="342"/>
      <c r="U91" s="342"/>
      <c r="V91" s="342"/>
      <c r="W91" s="342"/>
      <c r="X91" s="342"/>
      <c r="Y91" s="342"/>
      <c r="Z91" s="342"/>
      <c r="AA91" s="342"/>
      <c r="AB91" s="342"/>
      <c r="AC91" s="342"/>
      <c r="AD91" s="342"/>
      <c r="AE91" s="342"/>
      <c r="AF91" s="342"/>
      <c r="AG91" s="342"/>
      <c r="AH91" s="342"/>
      <c r="AI91" s="342"/>
      <c r="AJ91" s="342"/>
      <c r="AK91" s="342"/>
      <c r="AL91" s="342"/>
      <c r="AM91" s="342"/>
      <c r="AN91" s="342"/>
      <c r="AO91" s="342"/>
      <c r="AP91" s="342"/>
      <c r="AQ91" s="342"/>
      <c r="AR91" s="342"/>
      <c r="AS91" s="342"/>
      <c r="AT91" s="342"/>
      <c r="AU91" s="342"/>
      <c r="AV91" s="342"/>
      <c r="AW91" s="342"/>
      <c r="AX91" s="342"/>
      <c r="AY91" s="342"/>
      <c r="AZ91" s="342"/>
    </row>
    <row r="92" spans="1:52" ht="15.75" customHeight="1" x14ac:dyDescent="0.3">
      <c r="A92" s="342"/>
      <c r="B92" s="342"/>
      <c r="C92" s="342"/>
      <c r="D92" s="342"/>
      <c r="E92" s="342"/>
      <c r="F92" s="342"/>
      <c r="G92" s="342"/>
      <c r="H92" s="342"/>
      <c r="I92" s="342"/>
      <c r="J92" s="342"/>
      <c r="K92" s="342"/>
      <c r="L92" s="342"/>
      <c r="M92" s="342"/>
      <c r="N92" s="342"/>
      <c r="O92" s="342"/>
      <c r="P92" s="342"/>
      <c r="Q92" s="342"/>
      <c r="R92" s="342"/>
      <c r="S92" s="342"/>
      <c r="T92" s="342"/>
      <c r="U92" s="342"/>
      <c r="V92" s="342"/>
      <c r="W92" s="342"/>
      <c r="X92" s="342"/>
      <c r="Y92" s="342"/>
      <c r="Z92" s="342"/>
      <c r="AA92" s="342"/>
      <c r="AB92" s="342"/>
      <c r="AC92" s="342"/>
      <c r="AD92" s="342"/>
      <c r="AE92" s="342"/>
      <c r="AF92" s="342"/>
      <c r="AG92" s="342"/>
      <c r="AH92" s="342"/>
      <c r="AI92" s="342"/>
      <c r="AJ92" s="342"/>
      <c r="AK92" s="342"/>
      <c r="AL92" s="342"/>
      <c r="AM92" s="342"/>
      <c r="AN92" s="342"/>
      <c r="AO92" s="342"/>
      <c r="AP92" s="342"/>
      <c r="AQ92" s="342"/>
      <c r="AR92" s="342"/>
      <c r="AS92" s="342"/>
      <c r="AT92" s="342"/>
      <c r="AU92" s="342"/>
      <c r="AV92" s="342"/>
      <c r="AW92" s="342"/>
      <c r="AX92" s="342"/>
      <c r="AY92" s="342"/>
      <c r="AZ92" s="342"/>
    </row>
    <row r="93" spans="1:52" ht="15.75" customHeight="1" x14ac:dyDescent="0.3">
      <c r="A93" s="342"/>
      <c r="B93" s="342"/>
      <c r="C93" s="342"/>
      <c r="D93" s="342"/>
      <c r="E93" s="342"/>
      <c r="F93" s="342"/>
      <c r="G93" s="342"/>
      <c r="H93" s="342"/>
      <c r="I93" s="342"/>
      <c r="J93" s="342"/>
      <c r="K93" s="342"/>
      <c r="L93" s="342"/>
      <c r="M93" s="342"/>
      <c r="N93" s="342"/>
      <c r="O93" s="342"/>
      <c r="P93" s="342"/>
      <c r="Q93" s="342"/>
      <c r="R93" s="342"/>
      <c r="S93" s="342"/>
      <c r="T93" s="342"/>
      <c r="U93" s="342"/>
      <c r="V93" s="342"/>
      <c r="W93" s="342"/>
      <c r="X93" s="342"/>
      <c r="Y93" s="342"/>
      <c r="Z93" s="342"/>
      <c r="AA93" s="342"/>
      <c r="AB93" s="342"/>
      <c r="AC93" s="342"/>
      <c r="AD93" s="342"/>
      <c r="AE93" s="342"/>
      <c r="AF93" s="342"/>
      <c r="AG93" s="342"/>
      <c r="AH93" s="342"/>
      <c r="AI93" s="342"/>
      <c r="AJ93" s="342"/>
      <c r="AK93" s="342"/>
      <c r="AL93" s="342"/>
      <c r="AM93" s="342"/>
      <c r="AN93" s="342"/>
      <c r="AO93" s="342"/>
      <c r="AP93" s="342"/>
      <c r="AQ93" s="342"/>
      <c r="AR93" s="342"/>
      <c r="AS93" s="342"/>
      <c r="AT93" s="342"/>
      <c r="AU93" s="342"/>
      <c r="AV93" s="342"/>
      <c r="AW93" s="342"/>
      <c r="AX93" s="342"/>
      <c r="AY93" s="342"/>
      <c r="AZ93" s="342"/>
    </row>
    <row r="94" spans="1:52" ht="15.75" customHeight="1" x14ac:dyDescent="0.3">
      <c r="A94" s="342"/>
      <c r="B94" s="342"/>
      <c r="C94" s="342"/>
      <c r="D94" s="342"/>
      <c r="E94" s="342"/>
      <c r="F94" s="342"/>
      <c r="G94" s="342"/>
      <c r="H94" s="342"/>
      <c r="I94" s="342"/>
      <c r="J94" s="342"/>
      <c r="K94" s="342"/>
      <c r="L94" s="342"/>
      <c r="M94" s="342"/>
      <c r="N94" s="342"/>
      <c r="O94" s="342"/>
      <c r="P94" s="342"/>
      <c r="Q94" s="342"/>
      <c r="R94" s="342"/>
      <c r="S94" s="342"/>
      <c r="T94" s="342"/>
      <c r="U94" s="342"/>
      <c r="V94" s="342"/>
      <c r="W94" s="342"/>
      <c r="X94" s="342"/>
      <c r="Y94" s="342"/>
      <c r="Z94" s="342"/>
      <c r="AA94" s="342"/>
      <c r="AB94" s="342"/>
      <c r="AC94" s="342"/>
      <c r="AD94" s="342"/>
      <c r="AE94" s="342"/>
      <c r="AF94" s="342"/>
      <c r="AG94" s="342"/>
      <c r="AH94" s="342"/>
      <c r="AI94" s="342"/>
      <c r="AJ94" s="342"/>
      <c r="AK94" s="342"/>
      <c r="AL94" s="342"/>
      <c r="AM94" s="342"/>
      <c r="AN94" s="342"/>
      <c r="AO94" s="342"/>
      <c r="AP94" s="342"/>
      <c r="AQ94" s="342"/>
      <c r="AR94" s="342"/>
      <c r="AS94" s="342"/>
      <c r="AT94" s="342"/>
      <c r="AU94" s="342"/>
      <c r="AV94" s="342"/>
      <c r="AW94" s="342"/>
      <c r="AX94" s="342"/>
      <c r="AY94" s="342"/>
      <c r="AZ94" s="342"/>
    </row>
    <row r="95" spans="1:52" ht="15.75" customHeight="1" x14ac:dyDescent="0.3">
      <c r="A95" s="342"/>
      <c r="B95" s="342"/>
      <c r="C95" s="342"/>
      <c r="D95" s="342"/>
      <c r="E95" s="342"/>
      <c r="F95" s="342"/>
      <c r="G95" s="342"/>
      <c r="H95" s="342"/>
      <c r="I95" s="342"/>
      <c r="J95" s="342"/>
      <c r="K95" s="342"/>
      <c r="L95" s="342"/>
      <c r="M95" s="342"/>
      <c r="N95" s="342"/>
      <c r="O95" s="342"/>
      <c r="P95" s="342"/>
      <c r="Q95" s="342"/>
      <c r="R95" s="342"/>
      <c r="S95" s="342"/>
      <c r="T95" s="342"/>
      <c r="U95" s="342"/>
      <c r="V95" s="342"/>
      <c r="W95" s="342"/>
      <c r="X95" s="342"/>
      <c r="Y95" s="342"/>
      <c r="Z95" s="342"/>
      <c r="AA95" s="342"/>
      <c r="AB95" s="342"/>
      <c r="AC95" s="342"/>
      <c r="AD95" s="342"/>
      <c r="AE95" s="342"/>
      <c r="AF95" s="342"/>
      <c r="AG95" s="342"/>
      <c r="AH95" s="342"/>
      <c r="AI95" s="342"/>
      <c r="AJ95" s="342"/>
      <c r="AK95" s="342"/>
      <c r="AL95" s="342"/>
      <c r="AM95" s="342"/>
      <c r="AN95" s="342"/>
      <c r="AO95" s="342"/>
      <c r="AP95" s="342"/>
      <c r="AQ95" s="342"/>
      <c r="AR95" s="342"/>
      <c r="AS95" s="342"/>
      <c r="AT95" s="342"/>
      <c r="AU95" s="342"/>
      <c r="AV95" s="342"/>
      <c r="AW95" s="342"/>
      <c r="AX95" s="342"/>
      <c r="AY95" s="342"/>
      <c r="AZ95" s="342"/>
    </row>
    <row r="96" spans="1:52" ht="15.75" customHeight="1" x14ac:dyDescent="0.3">
      <c r="A96" s="342"/>
      <c r="B96" s="342"/>
      <c r="C96" s="342"/>
      <c r="D96" s="342"/>
      <c r="E96" s="342"/>
      <c r="F96" s="342"/>
      <c r="G96" s="342"/>
      <c r="H96" s="342"/>
      <c r="I96" s="342"/>
      <c r="J96" s="342"/>
      <c r="K96" s="342"/>
      <c r="L96" s="342"/>
      <c r="M96" s="342"/>
      <c r="N96" s="342"/>
      <c r="O96" s="342"/>
      <c r="P96" s="342"/>
      <c r="Q96" s="342"/>
      <c r="R96" s="342"/>
      <c r="S96" s="342"/>
      <c r="T96" s="342"/>
      <c r="U96" s="342"/>
      <c r="V96" s="342"/>
      <c r="W96" s="342"/>
      <c r="X96" s="342"/>
      <c r="Y96" s="342"/>
      <c r="Z96" s="342"/>
      <c r="AA96" s="342"/>
      <c r="AB96" s="342"/>
      <c r="AC96" s="342"/>
      <c r="AD96" s="342"/>
      <c r="AE96" s="342"/>
      <c r="AF96" s="342"/>
      <c r="AG96" s="342"/>
      <c r="AH96" s="342"/>
      <c r="AI96" s="342"/>
      <c r="AJ96" s="342"/>
      <c r="AK96" s="342"/>
      <c r="AL96" s="342"/>
      <c r="AM96" s="342"/>
      <c r="AN96" s="342"/>
      <c r="AO96" s="342"/>
      <c r="AP96" s="342"/>
      <c r="AQ96" s="342"/>
      <c r="AR96" s="342"/>
      <c r="AS96" s="342"/>
      <c r="AT96" s="342"/>
      <c r="AU96" s="342"/>
      <c r="AV96" s="342"/>
      <c r="AW96" s="342"/>
      <c r="AX96" s="342"/>
      <c r="AY96" s="342"/>
      <c r="AZ96" s="342"/>
    </row>
    <row r="97" spans="1:52" ht="15.75" customHeight="1" x14ac:dyDescent="0.3">
      <c r="A97" s="342"/>
      <c r="B97" s="342"/>
      <c r="C97" s="342"/>
      <c r="D97" s="342"/>
      <c r="E97" s="342"/>
      <c r="F97" s="342"/>
      <c r="G97" s="342"/>
      <c r="H97" s="342"/>
      <c r="I97" s="342"/>
      <c r="J97" s="342"/>
      <c r="K97" s="342"/>
      <c r="L97" s="342"/>
      <c r="M97" s="342"/>
      <c r="N97" s="342"/>
      <c r="O97" s="342"/>
      <c r="P97" s="342"/>
      <c r="Q97" s="342"/>
      <c r="R97" s="342"/>
      <c r="S97" s="342"/>
      <c r="T97" s="342"/>
      <c r="U97" s="342"/>
      <c r="V97" s="342"/>
      <c r="W97" s="342"/>
      <c r="X97" s="342"/>
      <c r="Y97" s="342"/>
      <c r="Z97" s="342"/>
      <c r="AA97" s="342"/>
      <c r="AB97" s="342"/>
      <c r="AC97" s="342"/>
      <c r="AD97" s="342"/>
      <c r="AE97" s="342"/>
      <c r="AF97" s="342"/>
      <c r="AG97" s="342"/>
      <c r="AH97" s="342"/>
      <c r="AI97" s="342"/>
      <c r="AJ97" s="342"/>
      <c r="AK97" s="342"/>
      <c r="AL97" s="342"/>
      <c r="AM97" s="342"/>
      <c r="AN97" s="342"/>
      <c r="AO97" s="342"/>
      <c r="AP97" s="342"/>
      <c r="AQ97" s="342"/>
      <c r="AR97" s="342"/>
      <c r="AS97" s="342"/>
      <c r="AT97" s="342"/>
      <c r="AU97" s="342"/>
      <c r="AV97" s="342"/>
      <c r="AW97" s="342"/>
      <c r="AX97" s="342"/>
      <c r="AY97" s="342"/>
      <c r="AZ97" s="342"/>
    </row>
    <row r="98" spans="1:52" ht="15.75" customHeight="1" x14ac:dyDescent="0.3">
      <c r="A98" s="342"/>
      <c r="B98" s="342"/>
      <c r="C98" s="342"/>
      <c r="D98" s="342"/>
      <c r="E98" s="342"/>
      <c r="F98" s="342"/>
      <c r="G98" s="342"/>
      <c r="H98" s="342"/>
      <c r="I98" s="342"/>
      <c r="J98" s="342"/>
      <c r="K98" s="342"/>
      <c r="L98" s="342"/>
      <c r="M98" s="342"/>
      <c r="N98" s="342"/>
      <c r="O98" s="342"/>
      <c r="P98" s="342"/>
      <c r="Q98" s="342"/>
      <c r="R98" s="342"/>
      <c r="S98" s="342"/>
      <c r="T98" s="342"/>
      <c r="U98" s="342"/>
      <c r="V98" s="342"/>
      <c r="W98" s="342"/>
      <c r="X98" s="342"/>
      <c r="Y98" s="342"/>
      <c r="Z98" s="342"/>
      <c r="AA98" s="342"/>
      <c r="AB98" s="342"/>
      <c r="AC98" s="342"/>
      <c r="AD98" s="342"/>
      <c r="AE98" s="342"/>
      <c r="AF98" s="342"/>
      <c r="AG98" s="342"/>
      <c r="AH98" s="342"/>
      <c r="AI98" s="342"/>
      <c r="AJ98" s="342"/>
      <c r="AK98" s="342"/>
      <c r="AL98" s="342"/>
      <c r="AM98" s="342"/>
      <c r="AN98" s="342"/>
      <c r="AO98" s="342"/>
      <c r="AP98" s="342"/>
      <c r="AQ98" s="342"/>
      <c r="AR98" s="342"/>
      <c r="AS98" s="342"/>
      <c r="AT98" s="342"/>
      <c r="AU98" s="342"/>
      <c r="AV98" s="342"/>
      <c r="AW98" s="342"/>
      <c r="AX98" s="342"/>
      <c r="AY98" s="342"/>
      <c r="AZ98" s="342"/>
    </row>
    <row r="99" spans="1:52" ht="15.75" customHeight="1" x14ac:dyDescent="0.3">
      <c r="A99" s="342"/>
      <c r="B99" s="342"/>
      <c r="C99" s="342"/>
      <c r="D99" s="342"/>
      <c r="E99" s="342"/>
      <c r="F99" s="342"/>
      <c r="G99" s="342"/>
      <c r="H99" s="342"/>
      <c r="I99" s="342"/>
      <c r="J99" s="342"/>
      <c r="K99" s="342"/>
      <c r="L99" s="342"/>
      <c r="M99" s="342"/>
      <c r="N99" s="342"/>
      <c r="O99" s="342"/>
      <c r="P99" s="342"/>
      <c r="Q99" s="342"/>
      <c r="R99" s="342"/>
      <c r="S99" s="342"/>
      <c r="T99" s="342"/>
      <c r="U99" s="342"/>
      <c r="V99" s="342"/>
      <c r="W99" s="342"/>
      <c r="X99" s="342"/>
      <c r="Y99" s="342"/>
      <c r="Z99" s="342"/>
      <c r="AA99" s="342"/>
      <c r="AB99" s="342"/>
      <c r="AC99" s="342"/>
      <c r="AD99" s="342"/>
      <c r="AE99" s="342"/>
      <c r="AF99" s="342"/>
      <c r="AG99" s="342"/>
      <c r="AH99" s="342"/>
      <c r="AI99" s="342"/>
      <c r="AJ99" s="342"/>
      <c r="AK99" s="342"/>
      <c r="AL99" s="342"/>
      <c r="AM99" s="342"/>
      <c r="AN99" s="342"/>
      <c r="AO99" s="342"/>
      <c r="AP99" s="342"/>
      <c r="AQ99" s="342"/>
      <c r="AR99" s="342"/>
      <c r="AS99" s="342"/>
      <c r="AT99" s="342"/>
      <c r="AU99" s="342"/>
      <c r="AV99" s="342"/>
      <c r="AW99" s="342"/>
      <c r="AX99" s="342"/>
      <c r="AY99" s="342"/>
      <c r="AZ99" s="342"/>
    </row>
    <row r="100" spans="1:52" ht="15.75" customHeight="1" x14ac:dyDescent="0.3">
      <c r="A100" s="342"/>
      <c r="B100" s="342"/>
      <c r="C100" s="342"/>
      <c r="D100" s="342"/>
      <c r="E100" s="342"/>
      <c r="F100" s="342"/>
      <c r="G100" s="342"/>
      <c r="H100" s="342"/>
      <c r="I100" s="342"/>
      <c r="J100" s="342"/>
      <c r="K100" s="342"/>
      <c r="L100" s="342"/>
      <c r="M100" s="342"/>
      <c r="N100" s="342"/>
      <c r="O100" s="342"/>
      <c r="P100" s="342"/>
      <c r="Q100" s="342"/>
      <c r="R100" s="342"/>
      <c r="S100" s="342"/>
      <c r="T100" s="342"/>
      <c r="U100" s="342"/>
      <c r="V100" s="342"/>
      <c r="W100" s="342"/>
      <c r="X100" s="342"/>
      <c r="Y100" s="342"/>
      <c r="Z100" s="342"/>
      <c r="AA100" s="342"/>
      <c r="AB100" s="342"/>
      <c r="AC100" s="342"/>
      <c r="AD100" s="342"/>
      <c r="AE100" s="342"/>
      <c r="AF100" s="342"/>
      <c r="AG100" s="342"/>
      <c r="AH100" s="342"/>
      <c r="AI100" s="342"/>
      <c r="AJ100" s="342"/>
      <c r="AK100" s="342"/>
      <c r="AL100" s="342"/>
      <c r="AM100" s="342"/>
      <c r="AN100" s="342"/>
      <c r="AO100" s="342"/>
      <c r="AP100" s="342"/>
      <c r="AQ100" s="342"/>
      <c r="AR100" s="342"/>
      <c r="AS100" s="342"/>
      <c r="AT100" s="342"/>
      <c r="AU100" s="342"/>
      <c r="AV100" s="342"/>
      <c r="AW100" s="342"/>
      <c r="AX100" s="342"/>
      <c r="AY100" s="342"/>
      <c r="AZ100" s="342"/>
    </row>
    <row r="101" spans="1:52" ht="15.75" customHeight="1" x14ac:dyDescent="0.3">
      <c r="A101" s="342"/>
      <c r="B101" s="342"/>
      <c r="C101" s="342"/>
      <c r="D101" s="342"/>
      <c r="E101" s="342"/>
      <c r="F101" s="342"/>
      <c r="G101" s="342"/>
      <c r="H101" s="342"/>
      <c r="I101" s="342"/>
      <c r="J101" s="342"/>
      <c r="K101" s="342"/>
      <c r="L101" s="342"/>
      <c r="M101" s="342"/>
      <c r="N101" s="342"/>
      <c r="O101" s="342"/>
      <c r="P101" s="342"/>
      <c r="Q101" s="342"/>
      <c r="R101" s="342"/>
      <c r="S101" s="342"/>
      <c r="T101" s="342"/>
      <c r="U101" s="342"/>
      <c r="V101" s="342"/>
      <c r="W101" s="342"/>
      <c r="X101" s="342"/>
      <c r="Y101" s="342"/>
      <c r="Z101" s="342"/>
      <c r="AA101" s="342"/>
      <c r="AB101" s="342"/>
      <c r="AC101" s="342"/>
      <c r="AD101" s="342"/>
      <c r="AE101" s="342"/>
      <c r="AF101" s="342"/>
      <c r="AG101" s="342"/>
      <c r="AH101" s="342"/>
      <c r="AI101" s="342"/>
      <c r="AJ101" s="342"/>
      <c r="AK101" s="342"/>
      <c r="AL101" s="342"/>
      <c r="AM101" s="342"/>
      <c r="AN101" s="342"/>
      <c r="AO101" s="342"/>
      <c r="AP101" s="342"/>
      <c r="AQ101" s="342"/>
      <c r="AR101" s="342"/>
      <c r="AS101" s="342"/>
      <c r="AT101" s="342"/>
      <c r="AU101" s="342"/>
      <c r="AV101" s="342"/>
      <c r="AW101" s="342"/>
      <c r="AX101" s="342"/>
      <c r="AY101" s="342"/>
      <c r="AZ101" s="342"/>
    </row>
    <row r="102" spans="1:52" ht="15.75" customHeight="1" x14ac:dyDescent="0.3">
      <c r="A102" s="342"/>
      <c r="B102" s="342"/>
      <c r="C102" s="342"/>
      <c r="D102" s="342"/>
      <c r="E102" s="342"/>
      <c r="F102" s="342"/>
      <c r="G102" s="342"/>
      <c r="H102" s="342"/>
      <c r="I102" s="342"/>
      <c r="J102" s="342"/>
      <c r="K102" s="342"/>
      <c r="L102" s="342"/>
      <c r="M102" s="342"/>
      <c r="N102" s="342"/>
      <c r="O102" s="342"/>
      <c r="P102" s="342"/>
      <c r="Q102" s="342"/>
      <c r="R102" s="342"/>
      <c r="S102" s="342"/>
      <c r="T102" s="342"/>
      <c r="U102" s="342"/>
      <c r="V102" s="342"/>
      <c r="W102" s="342"/>
      <c r="X102" s="342"/>
      <c r="Y102" s="342"/>
      <c r="Z102" s="342"/>
      <c r="AA102" s="342"/>
      <c r="AB102" s="342"/>
      <c r="AC102" s="342"/>
      <c r="AD102" s="342"/>
      <c r="AE102" s="342"/>
      <c r="AF102" s="342"/>
      <c r="AG102" s="342"/>
      <c r="AH102" s="342"/>
      <c r="AI102" s="342"/>
      <c r="AJ102" s="342"/>
      <c r="AK102" s="342"/>
      <c r="AL102" s="342"/>
      <c r="AM102" s="342"/>
      <c r="AN102" s="342"/>
      <c r="AO102" s="342"/>
      <c r="AP102" s="342"/>
      <c r="AQ102" s="342"/>
      <c r="AR102" s="342"/>
      <c r="AS102" s="342"/>
      <c r="AT102" s="342"/>
      <c r="AU102" s="342"/>
      <c r="AV102" s="342"/>
      <c r="AW102" s="342"/>
      <c r="AX102" s="342"/>
      <c r="AY102" s="342"/>
      <c r="AZ102" s="342"/>
    </row>
    <row r="103" spans="1:52" ht="15.75" customHeight="1" x14ac:dyDescent="0.3">
      <c r="A103" s="342"/>
      <c r="B103" s="342"/>
      <c r="C103" s="342"/>
      <c r="D103" s="342"/>
      <c r="E103" s="342"/>
      <c r="F103" s="342"/>
      <c r="G103" s="342"/>
      <c r="H103" s="342"/>
      <c r="I103" s="342"/>
      <c r="J103" s="342"/>
      <c r="K103" s="342"/>
      <c r="L103" s="342"/>
      <c r="M103" s="342"/>
      <c r="N103" s="342"/>
      <c r="O103" s="342"/>
      <c r="P103" s="342"/>
      <c r="Q103" s="342"/>
      <c r="R103" s="342"/>
      <c r="S103" s="342"/>
      <c r="T103" s="342"/>
      <c r="U103" s="342"/>
      <c r="V103" s="342"/>
      <c r="W103" s="342"/>
      <c r="X103" s="342"/>
      <c r="Y103" s="342"/>
      <c r="Z103" s="342"/>
      <c r="AA103" s="342"/>
      <c r="AB103" s="342"/>
      <c r="AC103" s="342"/>
      <c r="AD103" s="342"/>
      <c r="AE103" s="342"/>
      <c r="AF103" s="342"/>
      <c r="AG103" s="342"/>
      <c r="AH103" s="342"/>
      <c r="AI103" s="342"/>
      <c r="AJ103" s="342"/>
      <c r="AK103" s="342"/>
      <c r="AL103" s="342"/>
      <c r="AM103" s="342"/>
      <c r="AN103" s="342"/>
      <c r="AO103" s="342"/>
      <c r="AP103" s="342"/>
      <c r="AQ103" s="342"/>
      <c r="AR103" s="342"/>
      <c r="AS103" s="342"/>
      <c r="AT103" s="342"/>
      <c r="AU103" s="342"/>
      <c r="AV103" s="342"/>
      <c r="AW103" s="342"/>
      <c r="AX103" s="342"/>
      <c r="AY103" s="342"/>
      <c r="AZ103" s="342"/>
    </row>
    <row r="104" spans="1:52" ht="15.75" customHeight="1" x14ac:dyDescent="0.3">
      <c r="A104" s="342"/>
      <c r="B104" s="342"/>
      <c r="C104" s="342"/>
      <c r="D104" s="342"/>
      <c r="E104" s="342"/>
      <c r="F104" s="342"/>
      <c r="G104" s="342"/>
      <c r="H104" s="342"/>
      <c r="I104" s="342"/>
      <c r="J104" s="342"/>
      <c r="K104" s="342"/>
      <c r="L104" s="342"/>
      <c r="M104" s="342"/>
      <c r="N104" s="342"/>
      <c r="O104" s="342"/>
      <c r="P104" s="342"/>
      <c r="Q104" s="342"/>
      <c r="R104" s="342"/>
      <c r="S104" s="342"/>
      <c r="T104" s="342"/>
      <c r="U104" s="342"/>
      <c r="V104" s="342"/>
      <c r="W104" s="342"/>
      <c r="X104" s="342"/>
      <c r="Y104" s="342"/>
      <c r="Z104" s="342"/>
      <c r="AA104" s="342"/>
      <c r="AB104" s="342"/>
      <c r="AC104" s="342"/>
      <c r="AD104" s="342"/>
      <c r="AE104" s="342"/>
      <c r="AF104" s="342"/>
      <c r="AG104" s="342"/>
      <c r="AH104" s="342"/>
      <c r="AI104" s="342"/>
      <c r="AJ104" s="342"/>
      <c r="AK104" s="342"/>
      <c r="AL104" s="342"/>
      <c r="AM104" s="342"/>
      <c r="AN104" s="342"/>
      <c r="AO104" s="342"/>
      <c r="AP104" s="342"/>
      <c r="AQ104" s="342"/>
      <c r="AR104" s="342"/>
      <c r="AS104" s="342"/>
      <c r="AT104" s="342"/>
      <c r="AU104" s="342"/>
      <c r="AV104" s="342"/>
      <c r="AW104" s="342"/>
      <c r="AX104" s="342"/>
      <c r="AY104" s="342"/>
      <c r="AZ104" s="342"/>
    </row>
    <row r="105" spans="1:52" ht="15.75" customHeight="1" x14ac:dyDescent="0.3">
      <c r="A105" s="342"/>
      <c r="B105" s="342"/>
      <c r="C105" s="342"/>
      <c r="D105" s="342"/>
      <c r="E105" s="342"/>
      <c r="F105" s="342"/>
      <c r="G105" s="342"/>
      <c r="H105" s="342"/>
      <c r="I105" s="342"/>
      <c r="J105" s="342"/>
      <c r="K105" s="342"/>
      <c r="L105" s="342"/>
      <c r="M105" s="342"/>
      <c r="N105" s="342"/>
      <c r="O105" s="342"/>
      <c r="P105" s="342"/>
      <c r="Q105" s="342"/>
      <c r="R105" s="342"/>
      <c r="S105" s="342"/>
      <c r="T105" s="342"/>
      <c r="U105" s="342"/>
      <c r="V105" s="342"/>
      <c r="W105" s="342"/>
      <c r="X105" s="342"/>
      <c r="Y105" s="342"/>
      <c r="Z105" s="342"/>
      <c r="AA105" s="342"/>
      <c r="AB105" s="342"/>
      <c r="AC105" s="342"/>
      <c r="AD105" s="342"/>
      <c r="AE105" s="342"/>
      <c r="AF105" s="342"/>
      <c r="AG105" s="342"/>
      <c r="AH105" s="342"/>
      <c r="AI105" s="342"/>
      <c r="AJ105" s="342"/>
      <c r="AK105" s="342"/>
      <c r="AL105" s="342"/>
      <c r="AM105" s="342"/>
      <c r="AN105" s="342"/>
      <c r="AO105" s="342"/>
      <c r="AP105" s="342"/>
      <c r="AQ105" s="342"/>
      <c r="AR105" s="342"/>
      <c r="AS105" s="342"/>
      <c r="AT105" s="342"/>
      <c r="AU105" s="342"/>
      <c r="AV105" s="342"/>
      <c r="AW105" s="342"/>
      <c r="AX105" s="342"/>
      <c r="AY105" s="342"/>
      <c r="AZ105" s="342"/>
    </row>
    <row r="106" spans="1:52" ht="15.75" customHeight="1" x14ac:dyDescent="0.3">
      <c r="A106" s="342"/>
      <c r="B106" s="342"/>
      <c r="C106" s="342"/>
      <c r="D106" s="342"/>
      <c r="E106" s="342"/>
      <c r="F106" s="342"/>
      <c r="G106" s="342"/>
      <c r="H106" s="342"/>
      <c r="I106" s="342"/>
      <c r="J106" s="342"/>
      <c r="K106" s="342"/>
      <c r="L106" s="342"/>
      <c r="M106" s="342"/>
      <c r="N106" s="342"/>
      <c r="O106" s="342"/>
      <c r="P106" s="342"/>
      <c r="Q106" s="342"/>
      <c r="R106" s="342"/>
      <c r="S106" s="342"/>
      <c r="T106" s="342"/>
      <c r="U106" s="342"/>
      <c r="V106" s="342"/>
      <c r="W106" s="342"/>
      <c r="X106" s="342"/>
      <c r="Y106" s="342"/>
      <c r="Z106" s="342"/>
      <c r="AA106" s="342"/>
      <c r="AB106" s="342"/>
      <c r="AC106" s="342"/>
      <c r="AD106" s="342"/>
      <c r="AE106" s="342"/>
      <c r="AF106" s="342"/>
      <c r="AG106" s="342"/>
      <c r="AH106" s="342"/>
      <c r="AI106" s="342"/>
      <c r="AJ106" s="342"/>
      <c r="AK106" s="342"/>
      <c r="AL106" s="342"/>
      <c r="AM106" s="342"/>
      <c r="AN106" s="342"/>
      <c r="AO106" s="342"/>
      <c r="AP106" s="342"/>
      <c r="AQ106" s="342"/>
      <c r="AR106" s="342"/>
      <c r="AS106" s="342"/>
      <c r="AT106" s="342"/>
      <c r="AU106" s="342"/>
      <c r="AV106" s="342"/>
      <c r="AW106" s="342"/>
      <c r="AX106" s="342"/>
      <c r="AY106" s="342"/>
      <c r="AZ106" s="342"/>
    </row>
    <row r="107" spans="1:52" ht="15.75" customHeight="1" x14ac:dyDescent="0.3">
      <c r="A107" s="342"/>
      <c r="B107" s="342"/>
      <c r="C107" s="342"/>
      <c r="D107" s="342"/>
      <c r="E107" s="342"/>
      <c r="F107" s="342"/>
      <c r="G107" s="342"/>
      <c r="H107" s="342"/>
      <c r="I107" s="342"/>
      <c r="J107" s="342"/>
      <c r="K107" s="342"/>
      <c r="L107" s="342"/>
      <c r="M107" s="342"/>
      <c r="N107" s="342"/>
      <c r="O107" s="342"/>
      <c r="P107" s="342"/>
      <c r="Q107" s="342"/>
      <c r="R107" s="342"/>
      <c r="S107" s="342"/>
      <c r="T107" s="342"/>
      <c r="U107" s="342"/>
      <c r="V107" s="342"/>
      <c r="W107" s="342"/>
      <c r="X107" s="342"/>
      <c r="Y107" s="342"/>
      <c r="Z107" s="342"/>
      <c r="AA107" s="342"/>
      <c r="AB107" s="342"/>
      <c r="AC107" s="342"/>
      <c r="AD107" s="342"/>
      <c r="AE107" s="342"/>
      <c r="AF107" s="342"/>
      <c r="AG107" s="342"/>
      <c r="AH107" s="342"/>
      <c r="AI107" s="342"/>
      <c r="AJ107" s="342"/>
      <c r="AK107" s="342"/>
      <c r="AL107" s="342"/>
      <c r="AM107" s="342"/>
      <c r="AN107" s="342"/>
      <c r="AO107" s="342"/>
      <c r="AP107" s="342"/>
      <c r="AQ107" s="342"/>
      <c r="AR107" s="342"/>
      <c r="AS107" s="342"/>
      <c r="AT107" s="342"/>
      <c r="AU107" s="342"/>
      <c r="AV107" s="342"/>
      <c r="AW107" s="342"/>
      <c r="AX107" s="342"/>
      <c r="AY107" s="342"/>
      <c r="AZ107" s="342"/>
    </row>
    <row r="108" spans="1:52" ht="15.75" customHeight="1" x14ac:dyDescent="0.3">
      <c r="A108" s="342"/>
      <c r="B108" s="342"/>
      <c r="C108" s="342"/>
      <c r="D108" s="342"/>
      <c r="E108" s="342"/>
      <c r="F108" s="342"/>
      <c r="G108" s="342"/>
      <c r="H108" s="342"/>
      <c r="I108" s="342"/>
      <c r="J108" s="342"/>
      <c r="K108" s="342"/>
      <c r="L108" s="342"/>
      <c r="M108" s="342"/>
      <c r="N108" s="342"/>
      <c r="O108" s="342"/>
      <c r="P108" s="342"/>
      <c r="Q108" s="342"/>
      <c r="R108" s="342"/>
      <c r="S108" s="342"/>
      <c r="T108" s="342"/>
      <c r="U108" s="342"/>
      <c r="V108" s="342"/>
      <c r="W108" s="342"/>
      <c r="X108" s="342"/>
      <c r="Y108" s="342"/>
      <c r="Z108" s="342"/>
      <c r="AA108" s="342"/>
      <c r="AB108" s="342"/>
      <c r="AC108" s="342"/>
      <c r="AD108" s="342"/>
      <c r="AE108" s="342"/>
      <c r="AF108" s="342"/>
      <c r="AG108" s="342"/>
      <c r="AH108" s="342"/>
      <c r="AI108" s="342"/>
      <c r="AJ108" s="342"/>
      <c r="AK108" s="342"/>
      <c r="AL108" s="342"/>
      <c r="AM108" s="342"/>
      <c r="AN108" s="342"/>
      <c r="AO108" s="342"/>
      <c r="AP108" s="342"/>
      <c r="AQ108" s="342"/>
      <c r="AR108" s="342"/>
      <c r="AS108" s="342"/>
      <c r="AT108" s="342"/>
      <c r="AU108" s="342"/>
      <c r="AV108" s="342"/>
      <c r="AW108" s="342"/>
      <c r="AX108" s="342"/>
      <c r="AY108" s="342"/>
      <c r="AZ108" s="342"/>
    </row>
    <row r="109" spans="1:52" ht="15.75" customHeight="1" x14ac:dyDescent="0.3">
      <c r="A109" s="342"/>
      <c r="B109" s="342"/>
      <c r="C109" s="342"/>
      <c r="D109" s="342"/>
      <c r="E109" s="342"/>
      <c r="F109" s="342"/>
      <c r="G109" s="342"/>
      <c r="H109" s="342"/>
      <c r="I109" s="342"/>
      <c r="J109" s="342"/>
      <c r="K109" s="342"/>
      <c r="L109" s="342"/>
      <c r="M109" s="342"/>
      <c r="N109" s="342"/>
      <c r="O109" s="342"/>
      <c r="P109" s="342"/>
      <c r="Q109" s="342"/>
      <c r="R109" s="342"/>
      <c r="S109" s="342"/>
      <c r="T109" s="342"/>
      <c r="U109" s="342"/>
      <c r="V109" s="342"/>
      <c r="W109" s="342"/>
      <c r="X109" s="342"/>
      <c r="Y109" s="342"/>
      <c r="Z109" s="342"/>
      <c r="AA109" s="342"/>
      <c r="AB109" s="342"/>
      <c r="AC109" s="342"/>
      <c r="AD109" s="342"/>
      <c r="AE109" s="342"/>
      <c r="AF109" s="342"/>
      <c r="AG109" s="342"/>
      <c r="AH109" s="342"/>
      <c r="AI109" s="342"/>
      <c r="AJ109" s="342"/>
      <c r="AK109" s="342"/>
      <c r="AL109" s="342"/>
      <c r="AM109" s="342"/>
      <c r="AN109" s="342"/>
      <c r="AO109" s="342"/>
      <c r="AP109" s="342"/>
      <c r="AQ109" s="342"/>
      <c r="AR109" s="342"/>
      <c r="AS109" s="342"/>
      <c r="AT109" s="342"/>
      <c r="AU109" s="342"/>
      <c r="AV109" s="342"/>
      <c r="AW109" s="342"/>
      <c r="AX109" s="342"/>
      <c r="AY109" s="342"/>
      <c r="AZ109" s="342"/>
    </row>
    <row r="110" spans="1:52" ht="15.75" customHeight="1" x14ac:dyDescent="0.3">
      <c r="A110" s="342"/>
      <c r="B110" s="342"/>
      <c r="C110" s="342"/>
      <c r="D110" s="342"/>
      <c r="E110" s="342"/>
      <c r="F110" s="342"/>
      <c r="G110" s="342"/>
      <c r="H110" s="342"/>
      <c r="I110" s="342"/>
      <c r="J110" s="342"/>
      <c r="K110" s="342"/>
      <c r="L110" s="342"/>
      <c r="M110" s="342"/>
      <c r="N110" s="342"/>
      <c r="O110" s="342"/>
      <c r="P110" s="342"/>
      <c r="Q110" s="342"/>
      <c r="R110" s="342"/>
      <c r="S110" s="342"/>
      <c r="T110" s="342"/>
      <c r="U110" s="342"/>
      <c r="V110" s="342"/>
      <c r="W110" s="342"/>
      <c r="X110" s="342"/>
      <c r="Y110" s="342"/>
      <c r="Z110" s="342"/>
      <c r="AA110" s="342"/>
      <c r="AB110" s="342"/>
      <c r="AC110" s="342"/>
      <c r="AD110" s="342"/>
      <c r="AE110" s="342"/>
      <c r="AF110" s="342"/>
      <c r="AG110" s="342"/>
      <c r="AH110" s="342"/>
      <c r="AI110" s="342"/>
      <c r="AJ110" s="342"/>
      <c r="AK110" s="342"/>
      <c r="AL110" s="342"/>
      <c r="AM110" s="342"/>
      <c r="AN110" s="342"/>
      <c r="AO110" s="342"/>
      <c r="AP110" s="342"/>
      <c r="AQ110" s="342"/>
      <c r="AR110" s="342"/>
      <c r="AS110" s="342"/>
      <c r="AT110" s="342"/>
      <c r="AU110" s="342"/>
      <c r="AV110" s="342"/>
      <c r="AW110" s="342"/>
      <c r="AX110" s="342"/>
      <c r="AY110" s="342"/>
      <c r="AZ110" s="342"/>
    </row>
    <row r="111" spans="1:52" ht="15.75" customHeight="1" x14ac:dyDescent="0.3">
      <c r="A111" s="342"/>
      <c r="B111" s="342"/>
      <c r="C111" s="342"/>
      <c r="D111" s="342"/>
      <c r="E111" s="342"/>
      <c r="F111" s="342"/>
      <c r="G111" s="342"/>
      <c r="H111" s="342"/>
      <c r="I111" s="342"/>
      <c r="J111" s="342"/>
      <c r="K111" s="342"/>
      <c r="L111" s="342"/>
      <c r="M111" s="342"/>
      <c r="N111" s="342"/>
      <c r="O111" s="342"/>
      <c r="P111" s="342"/>
      <c r="Q111" s="342"/>
      <c r="R111" s="342"/>
      <c r="S111" s="342"/>
      <c r="T111" s="342"/>
      <c r="U111" s="342"/>
      <c r="V111" s="342"/>
      <c r="W111" s="342"/>
      <c r="X111" s="342"/>
      <c r="Y111" s="342"/>
      <c r="Z111" s="342"/>
      <c r="AA111" s="342"/>
      <c r="AB111" s="342"/>
      <c r="AC111" s="342"/>
      <c r="AD111" s="342"/>
      <c r="AE111" s="342"/>
      <c r="AF111" s="342"/>
      <c r="AG111" s="342"/>
      <c r="AH111" s="342"/>
      <c r="AI111" s="342"/>
      <c r="AJ111" s="342"/>
      <c r="AK111" s="342"/>
      <c r="AL111" s="342"/>
      <c r="AM111" s="342"/>
      <c r="AN111" s="342"/>
      <c r="AO111" s="342"/>
      <c r="AP111" s="342"/>
      <c r="AQ111" s="342"/>
      <c r="AR111" s="342"/>
      <c r="AS111" s="342"/>
      <c r="AT111" s="342"/>
      <c r="AU111" s="342"/>
      <c r="AV111" s="342"/>
      <c r="AW111" s="342"/>
      <c r="AX111" s="342"/>
      <c r="AY111" s="342"/>
      <c r="AZ111" s="342"/>
    </row>
    <row r="112" spans="1:52" ht="15.75" customHeight="1" x14ac:dyDescent="0.3">
      <c r="A112" s="342"/>
      <c r="B112" s="342"/>
      <c r="C112" s="342"/>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42"/>
      <c r="AE112" s="342"/>
      <c r="AF112" s="342"/>
      <c r="AG112" s="342"/>
      <c r="AH112" s="342"/>
      <c r="AI112" s="342"/>
      <c r="AJ112" s="342"/>
      <c r="AK112" s="342"/>
      <c r="AL112" s="342"/>
      <c r="AM112" s="342"/>
      <c r="AN112" s="342"/>
      <c r="AO112" s="342"/>
      <c r="AP112" s="342"/>
      <c r="AQ112" s="342"/>
      <c r="AR112" s="342"/>
      <c r="AS112" s="342"/>
      <c r="AT112" s="342"/>
      <c r="AU112" s="342"/>
      <c r="AV112" s="342"/>
      <c r="AW112" s="342"/>
      <c r="AX112" s="342"/>
      <c r="AY112" s="342"/>
      <c r="AZ112" s="342"/>
    </row>
    <row r="113" spans="1:52" ht="15.75" customHeight="1" x14ac:dyDescent="0.3">
      <c r="A113" s="342"/>
      <c r="B113" s="342"/>
      <c r="C113" s="342"/>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342"/>
      <c r="AE113" s="342"/>
      <c r="AF113" s="342"/>
      <c r="AG113" s="342"/>
      <c r="AH113" s="342"/>
      <c r="AI113" s="342"/>
      <c r="AJ113" s="342"/>
      <c r="AK113" s="342"/>
      <c r="AL113" s="342"/>
      <c r="AM113" s="342"/>
      <c r="AN113" s="342"/>
      <c r="AO113" s="342"/>
      <c r="AP113" s="342"/>
      <c r="AQ113" s="342"/>
      <c r="AR113" s="342"/>
      <c r="AS113" s="342"/>
      <c r="AT113" s="342"/>
      <c r="AU113" s="342"/>
      <c r="AV113" s="342"/>
      <c r="AW113" s="342"/>
      <c r="AX113" s="342"/>
      <c r="AY113" s="342"/>
      <c r="AZ113" s="342"/>
    </row>
    <row r="114" spans="1:52" ht="15.75" customHeight="1" x14ac:dyDescent="0.3">
      <c r="A114" s="342"/>
      <c r="B114" s="342"/>
      <c r="C114" s="342"/>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42"/>
      <c r="AE114" s="342"/>
      <c r="AF114" s="342"/>
      <c r="AG114" s="342"/>
      <c r="AH114" s="342"/>
      <c r="AI114" s="342"/>
      <c r="AJ114" s="342"/>
      <c r="AK114" s="342"/>
      <c r="AL114" s="342"/>
      <c r="AM114" s="342"/>
      <c r="AN114" s="342"/>
      <c r="AO114" s="342"/>
      <c r="AP114" s="342"/>
      <c r="AQ114" s="342"/>
      <c r="AR114" s="342"/>
      <c r="AS114" s="342"/>
      <c r="AT114" s="342"/>
      <c r="AU114" s="342"/>
      <c r="AV114" s="342"/>
      <c r="AW114" s="342"/>
      <c r="AX114" s="342"/>
      <c r="AY114" s="342"/>
      <c r="AZ114" s="342"/>
    </row>
    <row r="115" spans="1:52" ht="15.75" customHeight="1" x14ac:dyDescent="0.3">
      <c r="A115" s="342"/>
      <c r="B115" s="342"/>
      <c r="C115" s="342"/>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2"/>
      <c r="AD115" s="342"/>
      <c r="AE115" s="342"/>
      <c r="AF115" s="342"/>
      <c r="AG115" s="342"/>
      <c r="AH115" s="342"/>
      <c r="AI115" s="342"/>
      <c r="AJ115" s="342"/>
      <c r="AK115" s="342"/>
      <c r="AL115" s="342"/>
      <c r="AM115" s="342"/>
      <c r="AN115" s="342"/>
      <c r="AO115" s="342"/>
      <c r="AP115" s="342"/>
      <c r="AQ115" s="342"/>
      <c r="AR115" s="342"/>
      <c r="AS115" s="342"/>
      <c r="AT115" s="342"/>
      <c r="AU115" s="342"/>
      <c r="AV115" s="342"/>
      <c r="AW115" s="342"/>
      <c r="AX115" s="342"/>
      <c r="AY115" s="342"/>
      <c r="AZ115" s="342"/>
    </row>
    <row r="116" spans="1:52" ht="15.75" customHeight="1" x14ac:dyDescent="0.3">
      <c r="A116" s="342"/>
      <c r="B116" s="342"/>
      <c r="C116" s="342"/>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42"/>
      <c r="AD116" s="342"/>
      <c r="AE116" s="342"/>
      <c r="AF116" s="342"/>
      <c r="AG116" s="342"/>
      <c r="AH116" s="342"/>
      <c r="AI116" s="342"/>
      <c r="AJ116" s="342"/>
      <c r="AK116" s="342"/>
      <c r="AL116" s="342"/>
      <c r="AM116" s="342"/>
      <c r="AN116" s="342"/>
      <c r="AO116" s="342"/>
      <c r="AP116" s="342"/>
      <c r="AQ116" s="342"/>
      <c r="AR116" s="342"/>
      <c r="AS116" s="342"/>
      <c r="AT116" s="342"/>
      <c r="AU116" s="342"/>
      <c r="AV116" s="342"/>
      <c r="AW116" s="342"/>
      <c r="AX116" s="342"/>
      <c r="AY116" s="342"/>
      <c r="AZ116" s="342"/>
    </row>
    <row r="117" spans="1:52" ht="15.75" customHeight="1" x14ac:dyDescent="0.3">
      <c r="A117" s="342"/>
      <c r="B117" s="342"/>
      <c r="C117" s="342"/>
      <c r="D117" s="342"/>
      <c r="E117" s="342"/>
      <c r="F117" s="342"/>
      <c r="G117" s="342"/>
      <c r="H117" s="342"/>
      <c r="I117" s="342"/>
      <c r="J117" s="342"/>
      <c r="K117" s="342"/>
      <c r="L117" s="342"/>
      <c r="M117" s="342"/>
      <c r="N117" s="342"/>
      <c r="O117" s="342"/>
      <c r="P117" s="342"/>
      <c r="Q117" s="342"/>
      <c r="R117" s="342"/>
      <c r="S117" s="342"/>
      <c r="T117" s="342"/>
      <c r="U117" s="342"/>
      <c r="V117" s="342"/>
      <c r="W117" s="342"/>
      <c r="X117" s="342"/>
      <c r="Y117" s="342"/>
      <c r="Z117" s="342"/>
      <c r="AA117" s="342"/>
      <c r="AB117" s="342"/>
      <c r="AC117" s="342"/>
      <c r="AD117" s="342"/>
      <c r="AE117" s="342"/>
      <c r="AF117" s="342"/>
      <c r="AG117" s="342"/>
      <c r="AH117" s="342"/>
      <c r="AI117" s="342"/>
      <c r="AJ117" s="342"/>
      <c r="AK117" s="342"/>
      <c r="AL117" s="342"/>
      <c r="AM117" s="342"/>
      <c r="AN117" s="342"/>
      <c r="AO117" s="342"/>
      <c r="AP117" s="342"/>
      <c r="AQ117" s="342"/>
      <c r="AR117" s="342"/>
      <c r="AS117" s="342"/>
      <c r="AT117" s="342"/>
      <c r="AU117" s="342"/>
      <c r="AV117" s="342"/>
      <c r="AW117" s="342"/>
      <c r="AX117" s="342"/>
      <c r="AY117" s="342"/>
      <c r="AZ117" s="342"/>
    </row>
    <row r="118" spans="1:52" ht="15.75" customHeight="1" x14ac:dyDescent="0.3">
      <c r="A118" s="342"/>
      <c r="B118" s="342"/>
      <c r="C118" s="342"/>
      <c r="D118" s="342"/>
      <c r="E118" s="342"/>
      <c r="F118" s="342"/>
      <c r="G118" s="342"/>
      <c r="H118" s="342"/>
      <c r="I118" s="342"/>
      <c r="J118" s="342"/>
      <c r="K118" s="342"/>
      <c r="L118" s="342"/>
      <c r="M118" s="342"/>
      <c r="N118" s="342"/>
      <c r="O118" s="342"/>
      <c r="P118" s="342"/>
      <c r="Q118" s="342"/>
      <c r="R118" s="342"/>
      <c r="S118" s="342"/>
      <c r="T118" s="342"/>
      <c r="U118" s="342"/>
      <c r="V118" s="342"/>
      <c r="W118" s="342"/>
      <c r="X118" s="342"/>
      <c r="Y118" s="342"/>
      <c r="Z118" s="342"/>
      <c r="AA118" s="342"/>
      <c r="AB118" s="342"/>
      <c r="AC118" s="342"/>
      <c r="AD118" s="342"/>
      <c r="AE118" s="342"/>
      <c r="AF118" s="342"/>
      <c r="AG118" s="342"/>
      <c r="AH118" s="342"/>
      <c r="AI118" s="342"/>
      <c r="AJ118" s="342"/>
      <c r="AK118" s="342"/>
      <c r="AL118" s="342"/>
      <c r="AM118" s="342"/>
      <c r="AN118" s="342"/>
      <c r="AO118" s="342"/>
      <c r="AP118" s="342"/>
      <c r="AQ118" s="342"/>
      <c r="AR118" s="342"/>
      <c r="AS118" s="342"/>
      <c r="AT118" s="342"/>
      <c r="AU118" s="342"/>
      <c r="AV118" s="342"/>
      <c r="AW118" s="342"/>
      <c r="AX118" s="342"/>
      <c r="AY118" s="342"/>
      <c r="AZ118" s="342"/>
    </row>
    <row r="119" spans="1:52" ht="15.75" customHeight="1" x14ac:dyDescent="0.3">
      <c r="A119" s="342"/>
      <c r="B119" s="342"/>
      <c r="C119" s="342"/>
      <c r="D119" s="342"/>
      <c r="E119" s="342"/>
      <c r="F119" s="342"/>
      <c r="G119" s="342"/>
      <c r="H119" s="342"/>
      <c r="I119" s="342"/>
      <c r="J119" s="342"/>
      <c r="K119" s="342"/>
      <c r="L119" s="342"/>
      <c r="M119" s="342"/>
      <c r="N119" s="342"/>
      <c r="O119" s="342"/>
      <c r="P119" s="342"/>
      <c r="Q119" s="342"/>
      <c r="R119" s="342"/>
      <c r="S119" s="342"/>
      <c r="T119" s="342"/>
      <c r="U119" s="342"/>
      <c r="V119" s="342"/>
      <c r="W119" s="342"/>
      <c r="X119" s="342"/>
      <c r="Y119" s="342"/>
      <c r="Z119" s="342"/>
      <c r="AA119" s="342"/>
      <c r="AB119" s="342"/>
      <c r="AC119" s="342"/>
      <c r="AD119" s="342"/>
      <c r="AE119" s="342"/>
      <c r="AF119" s="342"/>
      <c r="AG119" s="342"/>
      <c r="AH119" s="342"/>
      <c r="AI119" s="342"/>
      <c r="AJ119" s="342"/>
      <c r="AK119" s="342"/>
      <c r="AL119" s="342"/>
      <c r="AM119" s="342"/>
      <c r="AN119" s="342"/>
      <c r="AO119" s="342"/>
      <c r="AP119" s="342"/>
      <c r="AQ119" s="342"/>
      <c r="AR119" s="342"/>
      <c r="AS119" s="342"/>
      <c r="AT119" s="342"/>
      <c r="AU119" s="342"/>
      <c r="AV119" s="342"/>
      <c r="AW119" s="342"/>
      <c r="AX119" s="342"/>
      <c r="AY119" s="342"/>
      <c r="AZ119" s="342"/>
    </row>
    <row r="120" spans="1:52" ht="15.75" customHeight="1" x14ac:dyDescent="0.3">
      <c r="A120" s="342"/>
      <c r="B120" s="342"/>
      <c r="C120" s="342"/>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342"/>
      <c r="AE120" s="342"/>
      <c r="AF120" s="342"/>
      <c r="AG120" s="342"/>
      <c r="AH120" s="342"/>
      <c r="AI120" s="342"/>
      <c r="AJ120" s="342"/>
      <c r="AK120" s="342"/>
      <c r="AL120" s="342"/>
      <c r="AM120" s="342"/>
      <c r="AN120" s="342"/>
      <c r="AO120" s="342"/>
      <c r="AP120" s="342"/>
      <c r="AQ120" s="342"/>
      <c r="AR120" s="342"/>
      <c r="AS120" s="342"/>
      <c r="AT120" s="342"/>
      <c r="AU120" s="342"/>
      <c r="AV120" s="342"/>
      <c r="AW120" s="342"/>
      <c r="AX120" s="342"/>
      <c r="AY120" s="342"/>
      <c r="AZ120" s="342"/>
    </row>
    <row r="121" spans="1:52" ht="15.75" customHeight="1" x14ac:dyDescent="0.3">
      <c r="A121" s="342"/>
      <c r="B121" s="342"/>
      <c r="C121" s="342"/>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42"/>
      <c r="AE121" s="342"/>
      <c r="AF121" s="342"/>
      <c r="AG121" s="342"/>
      <c r="AH121" s="342"/>
      <c r="AI121" s="342"/>
      <c r="AJ121" s="342"/>
      <c r="AK121" s="342"/>
      <c r="AL121" s="342"/>
      <c r="AM121" s="342"/>
      <c r="AN121" s="342"/>
      <c r="AO121" s="342"/>
      <c r="AP121" s="342"/>
      <c r="AQ121" s="342"/>
      <c r="AR121" s="342"/>
      <c r="AS121" s="342"/>
      <c r="AT121" s="342"/>
      <c r="AU121" s="342"/>
      <c r="AV121" s="342"/>
      <c r="AW121" s="342"/>
      <c r="AX121" s="342"/>
      <c r="AY121" s="342"/>
      <c r="AZ121" s="342"/>
    </row>
    <row r="122" spans="1:52" ht="15.75" customHeight="1" x14ac:dyDescent="0.3">
      <c r="A122" s="342"/>
      <c r="B122" s="342"/>
      <c r="C122" s="342"/>
      <c r="D122" s="342"/>
      <c r="E122" s="342"/>
      <c r="F122" s="342"/>
      <c r="G122" s="342"/>
      <c r="H122" s="342"/>
      <c r="I122" s="342"/>
      <c r="J122" s="342"/>
      <c r="K122" s="342"/>
      <c r="L122" s="342"/>
      <c r="M122" s="342"/>
      <c r="N122" s="342"/>
      <c r="O122" s="342"/>
      <c r="P122" s="342"/>
      <c r="Q122" s="342"/>
      <c r="R122" s="342"/>
      <c r="S122" s="342"/>
      <c r="T122" s="342"/>
      <c r="U122" s="342"/>
      <c r="V122" s="342"/>
      <c r="W122" s="342"/>
      <c r="X122" s="342"/>
      <c r="Y122" s="342"/>
      <c r="Z122" s="342"/>
      <c r="AA122" s="342"/>
      <c r="AB122" s="342"/>
      <c r="AC122" s="342"/>
      <c r="AD122" s="342"/>
      <c r="AE122" s="342"/>
      <c r="AF122" s="342"/>
      <c r="AG122" s="342"/>
      <c r="AH122" s="342"/>
      <c r="AI122" s="342"/>
      <c r="AJ122" s="342"/>
      <c r="AK122" s="342"/>
      <c r="AL122" s="342"/>
      <c r="AM122" s="342"/>
      <c r="AN122" s="342"/>
      <c r="AO122" s="342"/>
      <c r="AP122" s="342"/>
      <c r="AQ122" s="342"/>
      <c r="AR122" s="342"/>
      <c r="AS122" s="342"/>
      <c r="AT122" s="342"/>
      <c r="AU122" s="342"/>
      <c r="AV122" s="342"/>
      <c r="AW122" s="342"/>
      <c r="AX122" s="342"/>
      <c r="AY122" s="342"/>
      <c r="AZ122" s="342"/>
    </row>
    <row r="123" spans="1:52" ht="15.75" customHeight="1" x14ac:dyDescent="0.3">
      <c r="A123" s="342"/>
      <c r="B123" s="342"/>
      <c r="C123" s="342"/>
      <c r="D123" s="342"/>
      <c r="E123" s="342"/>
      <c r="F123" s="342"/>
      <c r="G123" s="342"/>
      <c r="H123" s="342"/>
      <c r="I123" s="342"/>
      <c r="J123" s="342"/>
      <c r="K123" s="342"/>
      <c r="L123" s="342"/>
      <c r="M123" s="342"/>
      <c r="N123" s="342"/>
      <c r="O123" s="342"/>
      <c r="P123" s="342"/>
      <c r="Q123" s="342"/>
      <c r="R123" s="342"/>
      <c r="S123" s="342"/>
      <c r="T123" s="342"/>
      <c r="U123" s="342"/>
      <c r="V123" s="342"/>
      <c r="W123" s="342"/>
      <c r="X123" s="342"/>
      <c r="Y123" s="342"/>
      <c r="Z123" s="342"/>
      <c r="AA123" s="342"/>
      <c r="AB123" s="342"/>
      <c r="AC123" s="342"/>
      <c r="AD123" s="342"/>
      <c r="AE123" s="342"/>
      <c r="AF123" s="342"/>
      <c r="AG123" s="342"/>
      <c r="AH123" s="342"/>
      <c r="AI123" s="342"/>
      <c r="AJ123" s="342"/>
      <c r="AK123" s="342"/>
      <c r="AL123" s="342"/>
      <c r="AM123" s="342"/>
      <c r="AN123" s="342"/>
      <c r="AO123" s="342"/>
      <c r="AP123" s="342"/>
      <c r="AQ123" s="342"/>
      <c r="AR123" s="342"/>
      <c r="AS123" s="342"/>
      <c r="AT123" s="342"/>
      <c r="AU123" s="342"/>
      <c r="AV123" s="342"/>
      <c r="AW123" s="342"/>
      <c r="AX123" s="342"/>
      <c r="AY123" s="342"/>
      <c r="AZ123" s="342"/>
    </row>
    <row r="124" spans="1:52" ht="15.75" customHeight="1" x14ac:dyDescent="0.3">
      <c r="A124" s="342"/>
      <c r="B124" s="342"/>
      <c r="C124" s="342"/>
      <c r="D124" s="342"/>
      <c r="E124" s="342"/>
      <c r="F124" s="342"/>
      <c r="G124" s="342"/>
      <c r="H124" s="342"/>
      <c r="I124" s="342"/>
      <c r="J124" s="342"/>
      <c r="K124" s="342"/>
      <c r="L124" s="342"/>
      <c r="M124" s="342"/>
      <c r="N124" s="342"/>
      <c r="O124" s="342"/>
      <c r="P124" s="342"/>
      <c r="Q124" s="342"/>
      <c r="R124" s="342"/>
      <c r="S124" s="342"/>
      <c r="T124" s="342"/>
      <c r="U124" s="342"/>
      <c r="V124" s="342"/>
      <c r="W124" s="342"/>
      <c r="X124" s="342"/>
      <c r="Y124" s="342"/>
      <c r="Z124" s="342"/>
      <c r="AA124" s="342"/>
      <c r="AB124" s="342"/>
      <c r="AC124" s="342"/>
      <c r="AD124" s="342"/>
      <c r="AE124" s="342"/>
      <c r="AF124" s="342"/>
      <c r="AG124" s="342"/>
      <c r="AH124" s="342"/>
      <c r="AI124" s="342"/>
      <c r="AJ124" s="342"/>
      <c r="AK124" s="342"/>
      <c r="AL124" s="342"/>
      <c r="AM124" s="342"/>
      <c r="AN124" s="342"/>
      <c r="AO124" s="342"/>
      <c r="AP124" s="342"/>
      <c r="AQ124" s="342"/>
      <c r="AR124" s="342"/>
      <c r="AS124" s="342"/>
      <c r="AT124" s="342"/>
      <c r="AU124" s="342"/>
      <c r="AV124" s="342"/>
      <c r="AW124" s="342"/>
      <c r="AX124" s="342"/>
      <c r="AY124" s="342"/>
      <c r="AZ124" s="342"/>
    </row>
    <row r="125" spans="1:52" ht="15.75" customHeight="1" x14ac:dyDescent="0.3">
      <c r="A125" s="342"/>
      <c r="B125" s="342"/>
      <c r="C125" s="342"/>
      <c r="D125" s="342"/>
      <c r="E125" s="342"/>
      <c r="F125" s="342"/>
      <c r="G125" s="342"/>
      <c r="H125" s="342"/>
      <c r="I125" s="342"/>
      <c r="J125" s="342"/>
      <c r="K125" s="342"/>
      <c r="L125" s="342"/>
      <c r="M125" s="342"/>
      <c r="N125" s="342"/>
      <c r="O125" s="342"/>
      <c r="P125" s="342"/>
      <c r="Q125" s="342"/>
      <c r="R125" s="342"/>
      <c r="S125" s="342"/>
      <c r="T125" s="342"/>
      <c r="U125" s="342"/>
      <c r="V125" s="342"/>
      <c r="W125" s="342"/>
      <c r="X125" s="342"/>
      <c r="Y125" s="342"/>
      <c r="Z125" s="342"/>
      <c r="AA125" s="342"/>
      <c r="AB125" s="342"/>
      <c r="AC125" s="342"/>
      <c r="AD125" s="342"/>
      <c r="AE125" s="342"/>
      <c r="AF125" s="342"/>
      <c r="AG125" s="342"/>
      <c r="AH125" s="342"/>
      <c r="AI125" s="342"/>
      <c r="AJ125" s="342"/>
      <c r="AK125" s="342"/>
      <c r="AL125" s="342"/>
      <c r="AM125" s="342"/>
      <c r="AN125" s="342"/>
      <c r="AO125" s="342"/>
      <c r="AP125" s="342"/>
      <c r="AQ125" s="342"/>
      <c r="AR125" s="342"/>
      <c r="AS125" s="342"/>
      <c r="AT125" s="342"/>
      <c r="AU125" s="342"/>
      <c r="AV125" s="342"/>
      <c r="AW125" s="342"/>
      <c r="AX125" s="342"/>
      <c r="AY125" s="342"/>
      <c r="AZ125" s="342"/>
    </row>
    <row r="126" spans="1:52" ht="15.75" customHeight="1" x14ac:dyDescent="0.3">
      <c r="A126" s="342"/>
      <c r="B126" s="342"/>
      <c r="C126" s="342"/>
      <c r="D126" s="342"/>
      <c r="E126" s="342"/>
      <c r="F126" s="342"/>
      <c r="G126" s="342"/>
      <c r="H126" s="342"/>
      <c r="I126" s="342"/>
      <c r="J126" s="342"/>
      <c r="K126" s="342"/>
      <c r="L126" s="342"/>
      <c r="M126" s="342"/>
      <c r="N126" s="342"/>
      <c r="O126" s="342"/>
      <c r="P126" s="342"/>
      <c r="Q126" s="342"/>
      <c r="R126" s="342"/>
      <c r="S126" s="342"/>
      <c r="T126" s="342"/>
      <c r="U126" s="342"/>
      <c r="V126" s="342"/>
      <c r="W126" s="342"/>
      <c r="X126" s="342"/>
      <c r="Y126" s="342"/>
      <c r="Z126" s="342"/>
      <c r="AA126" s="342"/>
      <c r="AB126" s="342"/>
      <c r="AC126" s="342"/>
      <c r="AD126" s="342"/>
      <c r="AE126" s="342"/>
      <c r="AF126" s="342"/>
      <c r="AG126" s="342"/>
      <c r="AH126" s="342"/>
      <c r="AI126" s="342"/>
      <c r="AJ126" s="342"/>
      <c r="AK126" s="342"/>
      <c r="AL126" s="342"/>
      <c r="AM126" s="342"/>
      <c r="AN126" s="342"/>
      <c r="AO126" s="342"/>
      <c r="AP126" s="342"/>
      <c r="AQ126" s="342"/>
      <c r="AR126" s="342"/>
      <c r="AS126" s="342"/>
      <c r="AT126" s="342"/>
      <c r="AU126" s="342"/>
      <c r="AV126" s="342"/>
      <c r="AW126" s="342"/>
      <c r="AX126" s="342"/>
      <c r="AY126" s="342"/>
      <c r="AZ126" s="342"/>
    </row>
    <row r="127" spans="1:52" ht="15.75" customHeight="1" x14ac:dyDescent="0.3">
      <c r="A127" s="342"/>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342"/>
      <c r="AM127" s="342"/>
      <c r="AN127" s="342"/>
      <c r="AO127" s="342"/>
      <c r="AP127" s="342"/>
      <c r="AQ127" s="342"/>
      <c r="AR127" s="342"/>
      <c r="AS127" s="342"/>
      <c r="AT127" s="342"/>
      <c r="AU127" s="342"/>
      <c r="AV127" s="342"/>
      <c r="AW127" s="342"/>
      <c r="AX127" s="342"/>
      <c r="AY127" s="342"/>
      <c r="AZ127" s="342"/>
    </row>
    <row r="128" spans="1:52" ht="15.75" customHeight="1" x14ac:dyDescent="0.3">
      <c r="A128" s="342"/>
      <c r="B128" s="342"/>
      <c r="C128" s="342"/>
      <c r="D128" s="342"/>
      <c r="E128" s="342"/>
      <c r="F128" s="342"/>
      <c r="G128" s="342"/>
      <c r="H128" s="342"/>
      <c r="I128" s="342"/>
      <c r="J128" s="342"/>
      <c r="K128" s="342"/>
      <c r="L128" s="342"/>
      <c r="M128" s="342"/>
      <c r="N128" s="342"/>
      <c r="O128" s="342"/>
      <c r="P128" s="342"/>
      <c r="Q128" s="342"/>
      <c r="R128" s="342"/>
      <c r="S128" s="342"/>
      <c r="T128" s="342"/>
      <c r="U128" s="342"/>
      <c r="V128" s="342"/>
      <c r="W128" s="342"/>
      <c r="X128" s="342"/>
      <c r="Y128" s="342"/>
      <c r="Z128" s="342"/>
      <c r="AA128" s="342"/>
      <c r="AB128" s="342"/>
      <c r="AC128" s="342"/>
      <c r="AD128" s="342"/>
      <c r="AE128" s="342"/>
      <c r="AF128" s="342"/>
      <c r="AG128" s="342"/>
      <c r="AH128" s="342"/>
      <c r="AI128" s="342"/>
      <c r="AJ128" s="342"/>
      <c r="AK128" s="342"/>
      <c r="AL128" s="342"/>
      <c r="AM128" s="342"/>
      <c r="AN128" s="342"/>
      <c r="AO128" s="342"/>
      <c r="AP128" s="342"/>
      <c r="AQ128" s="342"/>
      <c r="AR128" s="342"/>
      <c r="AS128" s="342"/>
      <c r="AT128" s="342"/>
      <c r="AU128" s="342"/>
      <c r="AV128" s="342"/>
      <c r="AW128" s="342"/>
      <c r="AX128" s="342"/>
      <c r="AY128" s="342"/>
      <c r="AZ128" s="342"/>
    </row>
    <row r="129" spans="1:52" ht="15.75" customHeight="1" x14ac:dyDescent="0.3">
      <c r="A129" s="342"/>
      <c r="B129" s="342"/>
      <c r="C129" s="342"/>
      <c r="D129" s="342"/>
      <c r="E129" s="342"/>
      <c r="F129" s="342"/>
      <c r="G129" s="342"/>
      <c r="H129" s="342"/>
      <c r="I129" s="342"/>
      <c r="J129" s="342"/>
      <c r="K129" s="342"/>
      <c r="L129" s="342"/>
      <c r="M129" s="342"/>
      <c r="N129" s="342"/>
      <c r="O129" s="342"/>
      <c r="P129" s="342"/>
      <c r="Q129" s="342"/>
      <c r="R129" s="342"/>
      <c r="S129" s="342"/>
      <c r="T129" s="342"/>
      <c r="U129" s="342"/>
      <c r="V129" s="342"/>
      <c r="W129" s="342"/>
      <c r="X129" s="342"/>
      <c r="Y129" s="342"/>
      <c r="Z129" s="342"/>
      <c r="AA129" s="342"/>
      <c r="AB129" s="342"/>
      <c r="AC129" s="342"/>
      <c r="AD129" s="342"/>
      <c r="AE129" s="342"/>
      <c r="AF129" s="342"/>
      <c r="AG129" s="342"/>
      <c r="AH129" s="342"/>
      <c r="AI129" s="342"/>
      <c r="AJ129" s="342"/>
      <c r="AK129" s="342"/>
      <c r="AL129" s="342"/>
      <c r="AM129" s="342"/>
      <c r="AN129" s="342"/>
      <c r="AO129" s="342"/>
      <c r="AP129" s="342"/>
      <c r="AQ129" s="342"/>
      <c r="AR129" s="342"/>
      <c r="AS129" s="342"/>
      <c r="AT129" s="342"/>
      <c r="AU129" s="342"/>
      <c r="AV129" s="342"/>
      <c r="AW129" s="342"/>
      <c r="AX129" s="342"/>
      <c r="AY129" s="342"/>
      <c r="AZ129" s="342"/>
    </row>
    <row r="130" spans="1:52" ht="15.75" customHeight="1" x14ac:dyDescent="0.3">
      <c r="A130" s="342"/>
      <c r="B130" s="342"/>
      <c r="C130" s="342"/>
      <c r="D130" s="342"/>
      <c r="E130" s="342"/>
      <c r="F130" s="342"/>
      <c r="G130" s="342"/>
      <c r="H130" s="342"/>
      <c r="I130" s="342"/>
      <c r="J130" s="342"/>
      <c r="K130" s="342"/>
      <c r="L130" s="342"/>
      <c r="M130" s="342"/>
      <c r="N130" s="342"/>
      <c r="O130" s="342"/>
      <c r="P130" s="342"/>
      <c r="Q130" s="342"/>
      <c r="R130" s="342"/>
      <c r="S130" s="342"/>
      <c r="T130" s="342"/>
      <c r="U130" s="342"/>
      <c r="V130" s="342"/>
      <c r="W130" s="342"/>
      <c r="X130" s="342"/>
      <c r="Y130" s="342"/>
      <c r="Z130" s="342"/>
      <c r="AA130" s="342"/>
      <c r="AB130" s="342"/>
      <c r="AC130" s="342"/>
      <c r="AD130" s="342"/>
      <c r="AE130" s="342"/>
      <c r="AF130" s="342"/>
      <c r="AG130" s="342"/>
      <c r="AH130" s="342"/>
      <c r="AI130" s="342"/>
      <c r="AJ130" s="342"/>
      <c r="AK130" s="342"/>
      <c r="AL130" s="342"/>
      <c r="AM130" s="342"/>
      <c r="AN130" s="342"/>
      <c r="AO130" s="342"/>
      <c r="AP130" s="342"/>
      <c r="AQ130" s="342"/>
      <c r="AR130" s="342"/>
      <c r="AS130" s="342"/>
      <c r="AT130" s="342"/>
      <c r="AU130" s="342"/>
      <c r="AV130" s="342"/>
      <c r="AW130" s="342"/>
      <c r="AX130" s="342"/>
      <c r="AY130" s="342"/>
      <c r="AZ130" s="342"/>
    </row>
    <row r="131" spans="1:52" ht="15.75" customHeight="1" x14ac:dyDescent="0.3">
      <c r="A131" s="342"/>
      <c r="B131" s="342"/>
      <c r="C131" s="342"/>
      <c r="D131" s="342"/>
      <c r="E131" s="342"/>
      <c r="F131" s="342"/>
      <c r="G131" s="342"/>
      <c r="H131" s="342"/>
      <c r="I131" s="342"/>
      <c r="J131" s="342"/>
      <c r="K131" s="342"/>
      <c r="L131" s="342"/>
      <c r="M131" s="342"/>
      <c r="N131" s="342"/>
      <c r="O131" s="342"/>
      <c r="P131" s="342"/>
      <c r="Q131" s="342"/>
      <c r="R131" s="342"/>
      <c r="S131" s="342"/>
      <c r="T131" s="342"/>
      <c r="U131" s="342"/>
      <c r="V131" s="342"/>
      <c r="W131" s="342"/>
      <c r="X131" s="342"/>
      <c r="Y131" s="342"/>
      <c r="Z131" s="342"/>
      <c r="AA131" s="342"/>
      <c r="AB131" s="342"/>
      <c r="AC131" s="342"/>
      <c r="AD131" s="342"/>
      <c r="AE131" s="342"/>
      <c r="AF131" s="342"/>
      <c r="AG131" s="342"/>
      <c r="AH131" s="342"/>
      <c r="AI131" s="342"/>
      <c r="AJ131" s="342"/>
      <c r="AK131" s="342"/>
      <c r="AL131" s="342"/>
      <c r="AM131" s="342"/>
      <c r="AN131" s="342"/>
      <c r="AO131" s="342"/>
      <c r="AP131" s="342"/>
      <c r="AQ131" s="342"/>
      <c r="AR131" s="342"/>
      <c r="AS131" s="342"/>
      <c r="AT131" s="342"/>
      <c r="AU131" s="342"/>
      <c r="AV131" s="342"/>
      <c r="AW131" s="342"/>
      <c r="AX131" s="342"/>
      <c r="AY131" s="342"/>
      <c r="AZ131" s="342"/>
    </row>
    <row r="132" spans="1:52" ht="15.75" customHeight="1" x14ac:dyDescent="0.3">
      <c r="A132" s="342"/>
      <c r="B132" s="342"/>
      <c r="C132" s="342"/>
      <c r="D132" s="342"/>
      <c r="E132" s="342"/>
      <c r="F132" s="342"/>
      <c r="G132" s="342"/>
      <c r="H132" s="342"/>
      <c r="I132" s="342"/>
      <c r="J132" s="342"/>
      <c r="K132" s="342"/>
      <c r="L132" s="342"/>
      <c r="M132" s="342"/>
      <c r="N132" s="342"/>
      <c r="O132" s="342"/>
      <c r="P132" s="342"/>
      <c r="Q132" s="342"/>
      <c r="R132" s="342"/>
      <c r="S132" s="342"/>
      <c r="T132" s="342"/>
      <c r="U132" s="342"/>
      <c r="V132" s="342"/>
      <c r="W132" s="342"/>
      <c r="X132" s="342"/>
      <c r="Y132" s="342"/>
      <c r="Z132" s="342"/>
      <c r="AA132" s="342"/>
      <c r="AB132" s="342"/>
      <c r="AC132" s="342"/>
      <c r="AD132" s="342"/>
      <c r="AE132" s="342"/>
      <c r="AF132" s="342"/>
      <c r="AG132" s="342"/>
      <c r="AH132" s="342"/>
      <c r="AI132" s="342"/>
      <c r="AJ132" s="342"/>
      <c r="AK132" s="342"/>
      <c r="AL132" s="342"/>
      <c r="AM132" s="342"/>
      <c r="AN132" s="342"/>
      <c r="AO132" s="342"/>
      <c r="AP132" s="342"/>
      <c r="AQ132" s="342"/>
      <c r="AR132" s="342"/>
      <c r="AS132" s="342"/>
      <c r="AT132" s="342"/>
      <c r="AU132" s="342"/>
      <c r="AV132" s="342"/>
      <c r="AW132" s="342"/>
      <c r="AX132" s="342"/>
      <c r="AY132" s="342"/>
      <c r="AZ132" s="342"/>
    </row>
    <row r="133" spans="1:52" ht="15.75" customHeight="1" x14ac:dyDescent="0.3">
      <c r="A133" s="342"/>
      <c r="B133" s="342"/>
      <c r="C133" s="342"/>
      <c r="D133" s="342"/>
      <c r="E133" s="342"/>
      <c r="F133" s="342"/>
      <c r="G133" s="342"/>
      <c r="H133" s="342"/>
      <c r="I133" s="342"/>
      <c r="J133" s="342"/>
      <c r="K133" s="342"/>
      <c r="L133" s="342"/>
      <c r="M133" s="342"/>
      <c r="N133" s="342"/>
      <c r="O133" s="342"/>
      <c r="P133" s="342"/>
      <c r="Q133" s="342"/>
      <c r="R133" s="342"/>
      <c r="S133" s="342"/>
      <c r="T133" s="342"/>
      <c r="U133" s="342"/>
      <c r="V133" s="342"/>
      <c r="W133" s="342"/>
      <c r="X133" s="342"/>
      <c r="Y133" s="342"/>
      <c r="Z133" s="342"/>
      <c r="AA133" s="342"/>
      <c r="AB133" s="342"/>
      <c r="AC133" s="342"/>
      <c r="AD133" s="342"/>
      <c r="AE133" s="342"/>
      <c r="AF133" s="342"/>
      <c r="AG133" s="342"/>
      <c r="AH133" s="342"/>
      <c r="AI133" s="342"/>
      <c r="AJ133" s="342"/>
      <c r="AK133" s="342"/>
      <c r="AL133" s="342"/>
      <c r="AM133" s="342"/>
      <c r="AN133" s="342"/>
      <c r="AO133" s="342"/>
      <c r="AP133" s="342"/>
      <c r="AQ133" s="342"/>
      <c r="AR133" s="342"/>
      <c r="AS133" s="342"/>
      <c r="AT133" s="342"/>
      <c r="AU133" s="342"/>
      <c r="AV133" s="342"/>
      <c r="AW133" s="342"/>
      <c r="AX133" s="342"/>
      <c r="AY133" s="342"/>
      <c r="AZ133" s="342"/>
    </row>
    <row r="134" spans="1:52" ht="15.75" customHeight="1" x14ac:dyDescent="0.3">
      <c r="A134" s="342"/>
      <c r="B134" s="342"/>
      <c r="C134" s="342"/>
      <c r="D134" s="342"/>
      <c r="E134" s="342"/>
      <c r="F134" s="342"/>
      <c r="G134" s="342"/>
      <c r="H134" s="342"/>
      <c r="I134" s="342"/>
      <c r="J134" s="342"/>
      <c r="K134" s="342"/>
      <c r="L134" s="342"/>
      <c r="M134" s="342"/>
      <c r="N134" s="342"/>
      <c r="O134" s="342"/>
      <c r="P134" s="342"/>
      <c r="Q134" s="342"/>
      <c r="R134" s="342"/>
      <c r="S134" s="342"/>
      <c r="T134" s="342"/>
      <c r="U134" s="342"/>
      <c r="V134" s="342"/>
      <c r="W134" s="342"/>
      <c r="X134" s="342"/>
      <c r="Y134" s="342"/>
      <c r="Z134" s="342"/>
      <c r="AA134" s="342"/>
      <c r="AB134" s="342"/>
      <c r="AC134" s="342"/>
      <c r="AD134" s="342"/>
      <c r="AE134" s="342"/>
      <c r="AF134" s="342"/>
      <c r="AG134" s="342"/>
      <c r="AH134" s="342"/>
      <c r="AI134" s="342"/>
      <c r="AJ134" s="342"/>
      <c r="AK134" s="342"/>
      <c r="AL134" s="342"/>
      <c r="AM134" s="342"/>
      <c r="AN134" s="342"/>
      <c r="AO134" s="342"/>
      <c r="AP134" s="342"/>
      <c r="AQ134" s="342"/>
      <c r="AR134" s="342"/>
      <c r="AS134" s="342"/>
      <c r="AT134" s="342"/>
      <c r="AU134" s="342"/>
      <c r="AV134" s="342"/>
      <c r="AW134" s="342"/>
      <c r="AX134" s="342"/>
      <c r="AY134" s="342"/>
      <c r="AZ134" s="342"/>
    </row>
    <row r="135" spans="1:52" ht="15.75" customHeight="1" x14ac:dyDescent="0.3">
      <c r="A135" s="342"/>
      <c r="B135" s="342"/>
      <c r="C135" s="342"/>
      <c r="D135" s="342"/>
      <c r="E135" s="342"/>
      <c r="F135" s="342"/>
      <c r="G135" s="342"/>
      <c r="H135" s="342"/>
      <c r="I135" s="342"/>
      <c r="J135" s="342"/>
      <c r="K135" s="342"/>
      <c r="L135" s="342"/>
      <c r="M135" s="342"/>
      <c r="N135" s="342"/>
      <c r="O135" s="342"/>
      <c r="P135" s="342"/>
      <c r="Q135" s="342"/>
      <c r="R135" s="342"/>
      <c r="S135" s="342"/>
      <c r="T135" s="342"/>
      <c r="U135" s="342"/>
      <c r="V135" s="342"/>
      <c r="W135" s="342"/>
      <c r="X135" s="342"/>
      <c r="Y135" s="342"/>
      <c r="Z135" s="342"/>
      <c r="AA135" s="342"/>
      <c r="AB135" s="342"/>
      <c r="AC135" s="342"/>
      <c r="AD135" s="342"/>
      <c r="AE135" s="342"/>
      <c r="AF135" s="342"/>
      <c r="AG135" s="342"/>
      <c r="AH135" s="342"/>
      <c r="AI135" s="342"/>
      <c r="AJ135" s="342"/>
      <c r="AK135" s="342"/>
      <c r="AL135" s="342"/>
      <c r="AM135" s="342"/>
      <c r="AN135" s="342"/>
      <c r="AO135" s="342"/>
      <c r="AP135" s="342"/>
      <c r="AQ135" s="342"/>
      <c r="AR135" s="342"/>
      <c r="AS135" s="342"/>
      <c r="AT135" s="342"/>
      <c r="AU135" s="342"/>
      <c r="AV135" s="342"/>
      <c r="AW135" s="342"/>
      <c r="AX135" s="342"/>
      <c r="AY135" s="342"/>
      <c r="AZ135" s="342"/>
    </row>
    <row r="136" spans="1:52" ht="15.75" customHeight="1" x14ac:dyDescent="0.3">
      <c r="A136" s="342"/>
      <c r="B136" s="342"/>
      <c r="C136" s="342"/>
      <c r="D136" s="342"/>
      <c r="E136" s="342"/>
      <c r="F136" s="342"/>
      <c r="G136" s="342"/>
      <c r="H136" s="342"/>
      <c r="I136" s="342"/>
      <c r="J136" s="342"/>
      <c r="K136" s="342"/>
      <c r="L136" s="342"/>
      <c r="M136" s="342"/>
      <c r="N136" s="342"/>
      <c r="O136" s="342"/>
      <c r="P136" s="342"/>
      <c r="Q136" s="342"/>
      <c r="R136" s="342"/>
      <c r="S136" s="342"/>
      <c r="T136" s="342"/>
      <c r="U136" s="342"/>
      <c r="V136" s="342"/>
      <c r="W136" s="342"/>
      <c r="X136" s="342"/>
      <c r="Y136" s="342"/>
      <c r="Z136" s="342"/>
      <c r="AA136" s="342"/>
      <c r="AB136" s="342"/>
      <c r="AC136" s="342"/>
      <c r="AD136" s="342"/>
      <c r="AE136" s="342"/>
      <c r="AF136" s="342"/>
      <c r="AG136" s="342"/>
      <c r="AH136" s="342"/>
      <c r="AI136" s="342"/>
      <c r="AJ136" s="342"/>
      <c r="AK136" s="342"/>
      <c r="AL136" s="342"/>
      <c r="AM136" s="342"/>
      <c r="AN136" s="342"/>
      <c r="AO136" s="342"/>
      <c r="AP136" s="342"/>
      <c r="AQ136" s="342"/>
      <c r="AR136" s="342"/>
      <c r="AS136" s="342"/>
      <c r="AT136" s="342"/>
      <c r="AU136" s="342"/>
      <c r="AV136" s="342"/>
      <c r="AW136" s="342"/>
      <c r="AX136" s="342"/>
      <c r="AY136" s="342"/>
      <c r="AZ136" s="342"/>
    </row>
    <row r="137" spans="1:52" ht="15.75" customHeight="1" x14ac:dyDescent="0.3">
      <c r="A137" s="342"/>
      <c r="B137" s="342"/>
      <c r="C137" s="342"/>
      <c r="D137" s="342"/>
      <c r="E137" s="342"/>
      <c r="F137" s="342"/>
      <c r="G137" s="342"/>
      <c r="H137" s="342"/>
      <c r="I137" s="342"/>
      <c r="J137" s="342"/>
      <c r="K137" s="342"/>
      <c r="L137" s="342"/>
      <c r="M137" s="342"/>
      <c r="N137" s="342"/>
      <c r="O137" s="342"/>
      <c r="P137" s="342"/>
      <c r="Q137" s="342"/>
      <c r="R137" s="342"/>
      <c r="S137" s="342"/>
      <c r="T137" s="342"/>
      <c r="U137" s="342"/>
      <c r="V137" s="342"/>
      <c r="W137" s="342"/>
      <c r="X137" s="342"/>
      <c r="Y137" s="342"/>
      <c r="Z137" s="342"/>
      <c r="AA137" s="342"/>
      <c r="AB137" s="342"/>
      <c r="AC137" s="342"/>
      <c r="AD137" s="342"/>
      <c r="AE137" s="342"/>
      <c r="AF137" s="342"/>
      <c r="AG137" s="342"/>
      <c r="AH137" s="342"/>
      <c r="AI137" s="342"/>
      <c r="AJ137" s="342"/>
      <c r="AK137" s="342"/>
      <c r="AL137" s="342"/>
      <c r="AM137" s="342"/>
      <c r="AN137" s="342"/>
      <c r="AO137" s="342"/>
      <c r="AP137" s="342"/>
      <c r="AQ137" s="342"/>
      <c r="AR137" s="342"/>
      <c r="AS137" s="342"/>
      <c r="AT137" s="342"/>
      <c r="AU137" s="342"/>
      <c r="AV137" s="342"/>
      <c r="AW137" s="342"/>
      <c r="AX137" s="342"/>
      <c r="AY137" s="342"/>
      <c r="AZ137" s="342"/>
    </row>
    <row r="138" spans="1:52" ht="15.75" customHeight="1" x14ac:dyDescent="0.3">
      <c r="A138" s="342"/>
      <c r="B138" s="342"/>
      <c r="C138" s="342"/>
      <c r="D138" s="342"/>
      <c r="E138" s="342"/>
      <c r="F138" s="342"/>
      <c r="G138" s="342"/>
      <c r="H138" s="342"/>
      <c r="I138" s="342"/>
      <c r="J138" s="342"/>
      <c r="K138" s="342"/>
      <c r="L138" s="342"/>
      <c r="M138" s="342"/>
      <c r="N138" s="342"/>
      <c r="O138" s="342"/>
      <c r="P138" s="342"/>
      <c r="Q138" s="342"/>
      <c r="R138" s="342"/>
      <c r="S138" s="342"/>
      <c r="T138" s="342"/>
      <c r="U138" s="342"/>
      <c r="V138" s="342"/>
      <c r="W138" s="342"/>
      <c r="X138" s="342"/>
      <c r="Y138" s="342"/>
      <c r="Z138" s="342"/>
      <c r="AA138" s="342"/>
      <c r="AB138" s="342"/>
      <c r="AC138" s="342"/>
      <c r="AD138" s="342"/>
      <c r="AE138" s="342"/>
      <c r="AF138" s="342"/>
      <c r="AG138" s="342"/>
      <c r="AH138" s="342"/>
      <c r="AI138" s="342"/>
      <c r="AJ138" s="342"/>
      <c r="AK138" s="342"/>
      <c r="AL138" s="342"/>
      <c r="AM138" s="342"/>
      <c r="AN138" s="342"/>
      <c r="AO138" s="342"/>
      <c r="AP138" s="342"/>
      <c r="AQ138" s="342"/>
      <c r="AR138" s="342"/>
      <c r="AS138" s="342"/>
      <c r="AT138" s="342"/>
      <c r="AU138" s="342"/>
      <c r="AV138" s="342"/>
      <c r="AW138" s="342"/>
      <c r="AX138" s="342"/>
      <c r="AY138" s="342"/>
      <c r="AZ138" s="342"/>
    </row>
    <row r="139" spans="1:52" ht="15.75" customHeight="1" x14ac:dyDescent="0.3">
      <c r="A139" s="342"/>
      <c r="B139" s="342"/>
      <c r="C139" s="342"/>
      <c r="D139" s="342"/>
      <c r="E139" s="342"/>
      <c r="F139" s="342"/>
      <c r="G139" s="342"/>
      <c r="H139" s="342"/>
      <c r="I139" s="342"/>
      <c r="J139" s="342"/>
      <c r="K139" s="342"/>
      <c r="L139" s="342"/>
      <c r="M139" s="342"/>
      <c r="N139" s="342"/>
      <c r="O139" s="342"/>
      <c r="P139" s="342"/>
      <c r="Q139" s="342"/>
      <c r="R139" s="342"/>
      <c r="S139" s="342"/>
      <c r="T139" s="342"/>
      <c r="U139" s="342"/>
      <c r="V139" s="342"/>
      <c r="W139" s="342"/>
      <c r="X139" s="342"/>
      <c r="Y139" s="342"/>
      <c r="Z139" s="342"/>
      <c r="AA139" s="342"/>
      <c r="AB139" s="342"/>
      <c r="AC139" s="342"/>
      <c r="AD139" s="342"/>
      <c r="AE139" s="342"/>
      <c r="AF139" s="342"/>
      <c r="AG139" s="342"/>
      <c r="AH139" s="342"/>
      <c r="AI139" s="342"/>
      <c r="AJ139" s="342"/>
      <c r="AK139" s="342"/>
      <c r="AL139" s="342"/>
      <c r="AM139" s="342"/>
      <c r="AN139" s="342"/>
      <c r="AO139" s="342"/>
      <c r="AP139" s="342"/>
      <c r="AQ139" s="342"/>
      <c r="AR139" s="342"/>
      <c r="AS139" s="342"/>
      <c r="AT139" s="342"/>
      <c r="AU139" s="342"/>
      <c r="AV139" s="342"/>
      <c r="AW139" s="342"/>
      <c r="AX139" s="342"/>
      <c r="AY139" s="342"/>
      <c r="AZ139" s="342"/>
    </row>
    <row r="140" spans="1:52" ht="15.75" customHeight="1" x14ac:dyDescent="0.3">
      <c r="A140" s="342"/>
      <c r="B140" s="342"/>
      <c r="C140" s="342"/>
      <c r="D140" s="342"/>
      <c r="E140" s="342"/>
      <c r="F140" s="342"/>
      <c r="G140" s="342"/>
      <c r="H140" s="342"/>
      <c r="I140" s="342"/>
      <c r="J140" s="342"/>
      <c r="K140" s="342"/>
      <c r="L140" s="342"/>
      <c r="M140" s="342"/>
      <c r="N140" s="342"/>
      <c r="O140" s="342"/>
      <c r="P140" s="342"/>
      <c r="Q140" s="342"/>
      <c r="R140" s="342"/>
      <c r="S140" s="342"/>
      <c r="T140" s="342"/>
      <c r="U140" s="342"/>
      <c r="V140" s="342"/>
      <c r="W140" s="342"/>
      <c r="X140" s="342"/>
      <c r="Y140" s="342"/>
      <c r="Z140" s="342"/>
      <c r="AA140" s="342"/>
      <c r="AB140" s="342"/>
      <c r="AC140" s="342"/>
      <c r="AD140" s="342"/>
      <c r="AE140" s="342"/>
      <c r="AF140" s="342"/>
      <c r="AG140" s="342"/>
      <c r="AH140" s="342"/>
      <c r="AI140" s="342"/>
      <c r="AJ140" s="342"/>
      <c r="AK140" s="342"/>
      <c r="AL140" s="342"/>
      <c r="AM140" s="342"/>
      <c r="AN140" s="342"/>
      <c r="AO140" s="342"/>
      <c r="AP140" s="342"/>
      <c r="AQ140" s="342"/>
      <c r="AR140" s="342"/>
      <c r="AS140" s="342"/>
      <c r="AT140" s="342"/>
      <c r="AU140" s="342"/>
      <c r="AV140" s="342"/>
      <c r="AW140" s="342"/>
      <c r="AX140" s="342"/>
      <c r="AY140" s="342"/>
      <c r="AZ140" s="342"/>
    </row>
    <row r="141" spans="1:52" ht="15.75" customHeight="1" x14ac:dyDescent="0.3">
      <c r="A141" s="342"/>
      <c r="B141" s="342"/>
      <c r="C141" s="342"/>
      <c r="D141" s="342"/>
      <c r="E141" s="342"/>
      <c r="F141" s="342"/>
      <c r="G141" s="342"/>
      <c r="H141" s="342"/>
      <c r="I141" s="342"/>
      <c r="J141" s="342"/>
      <c r="K141" s="342"/>
      <c r="L141" s="342"/>
      <c r="M141" s="342"/>
      <c r="N141" s="342"/>
      <c r="O141" s="342"/>
      <c r="P141" s="342"/>
      <c r="Q141" s="342"/>
      <c r="R141" s="342"/>
      <c r="S141" s="342"/>
      <c r="T141" s="342"/>
      <c r="U141" s="342"/>
      <c r="V141" s="342"/>
      <c r="W141" s="342"/>
      <c r="X141" s="342"/>
      <c r="Y141" s="342"/>
      <c r="Z141" s="342"/>
      <c r="AA141" s="342"/>
      <c r="AB141" s="342"/>
      <c r="AC141" s="342"/>
      <c r="AD141" s="342"/>
      <c r="AE141" s="342"/>
      <c r="AF141" s="342"/>
      <c r="AG141" s="342"/>
      <c r="AH141" s="342"/>
      <c r="AI141" s="342"/>
      <c r="AJ141" s="342"/>
      <c r="AK141" s="342"/>
      <c r="AL141" s="342"/>
      <c r="AM141" s="342"/>
      <c r="AN141" s="342"/>
      <c r="AO141" s="342"/>
      <c r="AP141" s="342"/>
      <c r="AQ141" s="342"/>
      <c r="AR141" s="342"/>
      <c r="AS141" s="342"/>
      <c r="AT141" s="342"/>
      <c r="AU141" s="342"/>
      <c r="AV141" s="342"/>
      <c r="AW141" s="342"/>
      <c r="AX141" s="342"/>
      <c r="AY141" s="342"/>
      <c r="AZ141" s="342"/>
    </row>
    <row r="142" spans="1:52" ht="15.75" customHeight="1" x14ac:dyDescent="0.3">
      <c r="A142" s="342"/>
      <c r="B142" s="342"/>
      <c r="C142" s="342"/>
      <c r="D142" s="342"/>
      <c r="E142" s="342"/>
      <c r="F142" s="342"/>
      <c r="G142" s="342"/>
      <c r="H142" s="342"/>
      <c r="I142" s="342"/>
      <c r="J142" s="342"/>
      <c r="K142" s="342"/>
      <c r="L142" s="342"/>
      <c r="M142" s="342"/>
      <c r="N142" s="342"/>
      <c r="O142" s="342"/>
      <c r="P142" s="342"/>
      <c r="Q142" s="342"/>
      <c r="R142" s="342"/>
      <c r="S142" s="342"/>
      <c r="T142" s="342"/>
      <c r="U142" s="342"/>
      <c r="V142" s="342"/>
      <c r="W142" s="342"/>
      <c r="X142" s="342"/>
      <c r="Y142" s="342"/>
      <c r="Z142" s="342"/>
      <c r="AA142" s="342"/>
      <c r="AB142" s="342"/>
      <c r="AC142" s="342"/>
      <c r="AD142" s="342"/>
      <c r="AE142" s="342"/>
      <c r="AF142" s="342"/>
      <c r="AG142" s="342"/>
      <c r="AH142" s="342"/>
      <c r="AI142" s="342"/>
      <c r="AJ142" s="342"/>
      <c r="AK142" s="342"/>
      <c r="AL142" s="342"/>
      <c r="AM142" s="342"/>
      <c r="AN142" s="342"/>
      <c r="AO142" s="342"/>
      <c r="AP142" s="342"/>
      <c r="AQ142" s="342"/>
      <c r="AR142" s="342"/>
      <c r="AS142" s="342"/>
      <c r="AT142" s="342"/>
      <c r="AU142" s="342"/>
      <c r="AV142" s="342"/>
      <c r="AW142" s="342"/>
      <c r="AX142" s="342"/>
      <c r="AY142" s="342"/>
      <c r="AZ142" s="342"/>
    </row>
    <row r="143" spans="1:52" ht="15.75" customHeight="1" x14ac:dyDescent="0.3">
      <c r="A143" s="342"/>
      <c r="B143" s="342"/>
      <c r="C143" s="342"/>
      <c r="D143" s="342"/>
      <c r="E143" s="342"/>
      <c r="F143" s="342"/>
      <c r="G143" s="342"/>
      <c r="H143" s="342"/>
      <c r="I143" s="342"/>
      <c r="J143" s="342"/>
      <c r="K143" s="342"/>
      <c r="L143" s="342"/>
      <c r="M143" s="342"/>
      <c r="N143" s="342"/>
      <c r="O143" s="342"/>
      <c r="P143" s="342"/>
      <c r="Q143" s="342"/>
      <c r="R143" s="342"/>
      <c r="S143" s="342"/>
      <c r="T143" s="342"/>
      <c r="U143" s="342"/>
      <c r="V143" s="342"/>
      <c r="W143" s="342"/>
      <c r="X143" s="342"/>
      <c r="Y143" s="342"/>
      <c r="Z143" s="342"/>
      <c r="AA143" s="342"/>
      <c r="AB143" s="342"/>
      <c r="AC143" s="342"/>
      <c r="AD143" s="342"/>
      <c r="AE143" s="342"/>
      <c r="AF143" s="342"/>
      <c r="AG143" s="342"/>
      <c r="AH143" s="342"/>
      <c r="AI143" s="342"/>
      <c r="AJ143" s="342"/>
      <c r="AK143" s="342"/>
      <c r="AL143" s="342"/>
      <c r="AM143" s="342"/>
      <c r="AN143" s="342"/>
      <c r="AO143" s="342"/>
      <c r="AP143" s="342"/>
      <c r="AQ143" s="342"/>
      <c r="AR143" s="342"/>
      <c r="AS143" s="342"/>
      <c r="AT143" s="342"/>
      <c r="AU143" s="342"/>
      <c r="AV143" s="342"/>
      <c r="AW143" s="342"/>
      <c r="AX143" s="342"/>
      <c r="AY143" s="342"/>
      <c r="AZ143" s="342"/>
    </row>
    <row r="144" spans="1:52" ht="15.75" customHeight="1" x14ac:dyDescent="0.3">
      <c r="A144" s="342"/>
      <c r="B144" s="342"/>
      <c r="C144" s="342"/>
      <c r="D144" s="342"/>
      <c r="E144" s="342"/>
      <c r="F144" s="342"/>
      <c r="G144" s="342"/>
      <c r="H144" s="342"/>
      <c r="I144" s="342"/>
      <c r="J144" s="342"/>
      <c r="K144" s="342"/>
      <c r="L144" s="342"/>
      <c r="M144" s="342"/>
      <c r="N144" s="342"/>
      <c r="O144" s="342"/>
      <c r="P144" s="342"/>
      <c r="Q144" s="342"/>
      <c r="R144" s="342"/>
      <c r="S144" s="342"/>
      <c r="T144" s="342"/>
      <c r="U144" s="342"/>
      <c r="V144" s="342"/>
      <c r="W144" s="342"/>
      <c r="X144" s="342"/>
      <c r="Y144" s="342"/>
      <c r="Z144" s="342"/>
      <c r="AA144" s="342"/>
      <c r="AB144" s="342"/>
      <c r="AC144" s="342"/>
      <c r="AD144" s="342"/>
      <c r="AE144" s="342"/>
      <c r="AF144" s="342"/>
      <c r="AG144" s="342"/>
      <c r="AH144" s="342"/>
      <c r="AI144" s="342"/>
      <c r="AJ144" s="342"/>
      <c r="AK144" s="342"/>
      <c r="AL144" s="342"/>
      <c r="AM144" s="342"/>
      <c r="AN144" s="342"/>
      <c r="AO144" s="342"/>
      <c r="AP144" s="342"/>
      <c r="AQ144" s="342"/>
      <c r="AR144" s="342"/>
      <c r="AS144" s="342"/>
      <c r="AT144" s="342"/>
      <c r="AU144" s="342"/>
      <c r="AV144" s="342"/>
      <c r="AW144" s="342"/>
      <c r="AX144" s="342"/>
      <c r="AY144" s="342"/>
      <c r="AZ144" s="342"/>
    </row>
    <row r="145" spans="1:52" ht="15.75" customHeight="1" x14ac:dyDescent="0.3">
      <c r="A145" s="342"/>
      <c r="B145" s="342"/>
      <c r="C145" s="342"/>
      <c r="D145" s="342"/>
      <c r="E145" s="342"/>
      <c r="F145" s="342"/>
      <c r="G145" s="342"/>
      <c r="H145" s="342"/>
      <c r="I145" s="342"/>
      <c r="J145" s="342"/>
      <c r="K145" s="342"/>
      <c r="L145" s="342"/>
      <c r="M145" s="342"/>
      <c r="N145" s="342"/>
      <c r="O145" s="342"/>
      <c r="P145" s="342"/>
      <c r="Q145" s="342"/>
      <c r="R145" s="342"/>
      <c r="S145" s="342"/>
      <c r="T145" s="342"/>
      <c r="U145" s="342"/>
      <c r="V145" s="342"/>
      <c r="W145" s="342"/>
      <c r="X145" s="342"/>
      <c r="Y145" s="342"/>
      <c r="Z145" s="342"/>
      <c r="AA145" s="342"/>
      <c r="AB145" s="342"/>
      <c r="AC145" s="342"/>
      <c r="AD145" s="342"/>
      <c r="AE145" s="342"/>
      <c r="AF145" s="342"/>
      <c r="AG145" s="342"/>
      <c r="AH145" s="342"/>
      <c r="AI145" s="342"/>
      <c r="AJ145" s="342"/>
      <c r="AK145" s="342"/>
      <c r="AL145" s="342"/>
      <c r="AM145" s="342"/>
      <c r="AN145" s="342"/>
      <c r="AO145" s="342"/>
      <c r="AP145" s="342"/>
      <c r="AQ145" s="342"/>
      <c r="AR145" s="342"/>
      <c r="AS145" s="342"/>
      <c r="AT145" s="342"/>
      <c r="AU145" s="342"/>
      <c r="AV145" s="342"/>
      <c r="AW145" s="342"/>
      <c r="AX145" s="342"/>
      <c r="AY145" s="342"/>
      <c r="AZ145" s="342"/>
    </row>
    <row r="146" spans="1:52" ht="15.75" customHeight="1" x14ac:dyDescent="0.3">
      <c r="A146" s="342"/>
      <c r="B146" s="342"/>
      <c r="C146" s="342"/>
      <c r="D146" s="342"/>
      <c r="E146" s="342"/>
      <c r="F146" s="342"/>
      <c r="G146" s="342"/>
      <c r="H146" s="342"/>
      <c r="I146" s="342"/>
      <c r="J146" s="342"/>
      <c r="K146" s="342"/>
      <c r="L146" s="342"/>
      <c r="M146" s="342"/>
      <c r="N146" s="342"/>
      <c r="O146" s="342"/>
      <c r="P146" s="342"/>
      <c r="Q146" s="342"/>
      <c r="R146" s="342"/>
      <c r="S146" s="342"/>
      <c r="T146" s="342"/>
      <c r="U146" s="342"/>
      <c r="V146" s="342"/>
      <c r="W146" s="342"/>
      <c r="X146" s="342"/>
      <c r="Y146" s="342"/>
      <c r="Z146" s="342"/>
      <c r="AA146" s="342"/>
      <c r="AB146" s="342"/>
      <c r="AC146" s="342"/>
      <c r="AD146" s="342"/>
      <c r="AE146" s="342"/>
      <c r="AF146" s="342"/>
      <c r="AG146" s="342"/>
      <c r="AH146" s="342"/>
      <c r="AI146" s="342"/>
      <c r="AJ146" s="342"/>
      <c r="AK146" s="342"/>
      <c r="AL146" s="342"/>
      <c r="AM146" s="342"/>
      <c r="AN146" s="342"/>
      <c r="AO146" s="342"/>
      <c r="AP146" s="342"/>
      <c r="AQ146" s="342"/>
      <c r="AR146" s="342"/>
      <c r="AS146" s="342"/>
      <c r="AT146" s="342"/>
      <c r="AU146" s="342"/>
      <c r="AV146" s="342"/>
      <c r="AW146" s="342"/>
      <c r="AX146" s="342"/>
      <c r="AY146" s="342"/>
      <c r="AZ146" s="342"/>
    </row>
    <row r="147" spans="1:52" ht="15.75" customHeight="1" x14ac:dyDescent="0.3">
      <c r="A147" s="342"/>
      <c r="B147" s="342"/>
      <c r="C147" s="342"/>
      <c r="D147" s="342"/>
      <c r="E147" s="342"/>
      <c r="F147" s="342"/>
      <c r="G147" s="342"/>
      <c r="H147" s="342"/>
      <c r="I147" s="342"/>
      <c r="J147" s="342"/>
      <c r="K147" s="342"/>
      <c r="L147" s="342"/>
      <c r="M147" s="342"/>
      <c r="N147" s="342"/>
      <c r="O147" s="342"/>
      <c r="P147" s="342"/>
      <c r="Q147" s="342"/>
      <c r="R147" s="342"/>
      <c r="S147" s="342"/>
      <c r="T147" s="342"/>
      <c r="U147" s="342"/>
      <c r="V147" s="342"/>
      <c r="W147" s="342"/>
      <c r="X147" s="342"/>
      <c r="Y147" s="342"/>
      <c r="Z147" s="342"/>
      <c r="AA147" s="342"/>
      <c r="AB147" s="342"/>
      <c r="AC147" s="342"/>
      <c r="AD147" s="342"/>
      <c r="AE147" s="342"/>
      <c r="AF147" s="342"/>
      <c r="AG147" s="342"/>
      <c r="AH147" s="342"/>
      <c r="AI147" s="342"/>
      <c r="AJ147" s="342"/>
      <c r="AK147" s="342"/>
      <c r="AL147" s="342"/>
      <c r="AM147" s="342"/>
      <c r="AN147" s="342"/>
      <c r="AO147" s="342"/>
      <c r="AP147" s="342"/>
      <c r="AQ147" s="342"/>
      <c r="AR147" s="342"/>
      <c r="AS147" s="342"/>
      <c r="AT147" s="342"/>
      <c r="AU147" s="342"/>
      <c r="AV147" s="342"/>
      <c r="AW147" s="342"/>
      <c r="AX147" s="342"/>
      <c r="AY147" s="342"/>
      <c r="AZ147" s="342"/>
    </row>
    <row r="148" spans="1:52" ht="15.75" customHeight="1" x14ac:dyDescent="0.3">
      <c r="A148" s="342"/>
      <c r="B148" s="342"/>
      <c r="C148" s="342"/>
      <c r="D148" s="342"/>
      <c r="E148" s="342"/>
      <c r="F148" s="342"/>
      <c r="G148" s="342"/>
      <c r="H148" s="342"/>
      <c r="I148" s="342"/>
      <c r="J148" s="342"/>
      <c r="K148" s="342"/>
      <c r="L148" s="342"/>
      <c r="M148" s="342"/>
      <c r="N148" s="342"/>
      <c r="O148" s="342"/>
      <c r="P148" s="342"/>
      <c r="Q148" s="342"/>
      <c r="R148" s="342"/>
      <c r="S148" s="342"/>
      <c r="T148" s="342"/>
      <c r="U148" s="342"/>
      <c r="V148" s="342"/>
      <c r="W148" s="342"/>
      <c r="X148" s="342"/>
      <c r="Y148" s="342"/>
      <c r="Z148" s="342"/>
      <c r="AA148" s="342"/>
      <c r="AB148" s="342"/>
      <c r="AC148" s="342"/>
      <c r="AD148" s="342"/>
      <c r="AE148" s="342"/>
      <c r="AF148" s="342"/>
      <c r="AG148" s="342"/>
      <c r="AH148" s="342"/>
      <c r="AI148" s="342"/>
      <c r="AJ148" s="342"/>
      <c r="AK148" s="342"/>
      <c r="AL148" s="342"/>
      <c r="AM148" s="342"/>
      <c r="AN148" s="342"/>
      <c r="AO148" s="342"/>
      <c r="AP148" s="342"/>
      <c r="AQ148" s="342"/>
      <c r="AR148" s="342"/>
      <c r="AS148" s="342"/>
      <c r="AT148" s="342"/>
      <c r="AU148" s="342"/>
      <c r="AV148" s="342"/>
      <c r="AW148" s="342"/>
      <c r="AX148" s="342"/>
      <c r="AY148" s="342"/>
      <c r="AZ148" s="342"/>
    </row>
    <row r="149" spans="1:52" ht="15.75" customHeight="1" x14ac:dyDescent="0.3">
      <c r="A149" s="342"/>
      <c r="B149" s="342"/>
      <c r="C149" s="342"/>
      <c r="D149" s="342"/>
      <c r="E149" s="342"/>
      <c r="F149" s="342"/>
      <c r="G149" s="342"/>
      <c r="H149" s="342"/>
      <c r="I149" s="342"/>
      <c r="J149" s="342"/>
      <c r="K149" s="342"/>
      <c r="L149" s="342"/>
      <c r="M149" s="342"/>
      <c r="N149" s="342"/>
      <c r="O149" s="342"/>
      <c r="P149" s="342"/>
      <c r="Q149" s="342"/>
      <c r="R149" s="342"/>
      <c r="S149" s="342"/>
      <c r="T149" s="342"/>
      <c r="U149" s="342"/>
      <c r="V149" s="342"/>
      <c r="W149" s="342"/>
      <c r="X149" s="342"/>
      <c r="Y149" s="342"/>
      <c r="Z149" s="342"/>
      <c r="AA149" s="342"/>
      <c r="AB149" s="342"/>
      <c r="AC149" s="342"/>
      <c r="AD149" s="342"/>
      <c r="AE149" s="342"/>
      <c r="AF149" s="342"/>
      <c r="AG149" s="342"/>
      <c r="AH149" s="342"/>
      <c r="AI149" s="342"/>
      <c r="AJ149" s="342"/>
      <c r="AK149" s="342"/>
      <c r="AL149" s="342"/>
      <c r="AM149" s="342"/>
      <c r="AN149" s="342"/>
      <c r="AO149" s="342"/>
      <c r="AP149" s="342"/>
      <c r="AQ149" s="342"/>
      <c r="AR149" s="342"/>
      <c r="AS149" s="342"/>
      <c r="AT149" s="342"/>
      <c r="AU149" s="342"/>
      <c r="AV149" s="342"/>
      <c r="AW149" s="342"/>
      <c r="AX149" s="342"/>
      <c r="AY149" s="342"/>
      <c r="AZ149" s="342"/>
    </row>
    <row r="150" spans="1:52" ht="15.75" customHeight="1" x14ac:dyDescent="0.3">
      <c r="A150" s="342"/>
      <c r="B150" s="342"/>
      <c r="C150" s="342"/>
      <c r="D150" s="342"/>
      <c r="E150" s="342"/>
      <c r="F150" s="342"/>
      <c r="G150" s="342"/>
      <c r="H150" s="342"/>
      <c r="I150" s="342"/>
      <c r="J150" s="342"/>
      <c r="K150" s="342"/>
      <c r="L150" s="342"/>
      <c r="M150" s="342"/>
      <c r="N150" s="342"/>
      <c r="O150" s="342"/>
      <c r="P150" s="342"/>
      <c r="Q150" s="342"/>
      <c r="R150" s="342"/>
      <c r="S150" s="342"/>
      <c r="T150" s="342"/>
      <c r="U150" s="342"/>
      <c r="V150" s="342"/>
      <c r="W150" s="342"/>
      <c r="X150" s="342"/>
      <c r="Y150" s="342"/>
      <c r="Z150" s="342"/>
      <c r="AA150" s="342"/>
      <c r="AB150" s="342"/>
      <c r="AC150" s="342"/>
      <c r="AD150" s="342"/>
      <c r="AE150" s="342"/>
      <c r="AF150" s="342"/>
      <c r="AG150" s="342"/>
      <c r="AH150" s="342"/>
      <c r="AI150" s="342"/>
      <c r="AJ150" s="342"/>
      <c r="AK150" s="342"/>
      <c r="AL150" s="342"/>
      <c r="AM150" s="342"/>
      <c r="AN150" s="342"/>
      <c r="AO150" s="342"/>
      <c r="AP150" s="342"/>
      <c r="AQ150" s="342"/>
      <c r="AR150" s="342"/>
      <c r="AS150" s="342"/>
      <c r="AT150" s="342"/>
      <c r="AU150" s="342"/>
      <c r="AV150" s="342"/>
      <c r="AW150" s="342"/>
      <c r="AX150" s="342"/>
      <c r="AY150" s="342"/>
      <c r="AZ150" s="342"/>
    </row>
    <row r="151" spans="1:52" ht="15.75" customHeight="1" x14ac:dyDescent="0.3">
      <c r="A151" s="342"/>
      <c r="B151" s="342"/>
      <c r="C151" s="342"/>
      <c r="D151" s="342"/>
      <c r="E151" s="342"/>
      <c r="F151" s="342"/>
      <c r="G151" s="342"/>
      <c r="H151" s="342"/>
      <c r="I151" s="342"/>
      <c r="J151" s="342"/>
      <c r="K151" s="342"/>
      <c r="L151" s="342"/>
      <c r="M151" s="342"/>
      <c r="N151" s="342"/>
      <c r="O151" s="342"/>
      <c r="P151" s="342"/>
      <c r="Q151" s="342"/>
      <c r="R151" s="342"/>
      <c r="S151" s="342"/>
      <c r="T151" s="342"/>
      <c r="U151" s="342"/>
      <c r="V151" s="342"/>
      <c r="W151" s="342"/>
      <c r="X151" s="342"/>
      <c r="Y151" s="342"/>
      <c r="Z151" s="342"/>
      <c r="AA151" s="342"/>
      <c r="AB151" s="342"/>
      <c r="AC151" s="342"/>
      <c r="AD151" s="342"/>
      <c r="AE151" s="342"/>
      <c r="AF151" s="342"/>
      <c r="AG151" s="342"/>
      <c r="AH151" s="342"/>
      <c r="AI151" s="342"/>
      <c r="AJ151" s="342"/>
      <c r="AK151" s="342"/>
      <c r="AL151" s="342"/>
      <c r="AM151" s="342"/>
      <c r="AN151" s="342"/>
      <c r="AO151" s="342"/>
      <c r="AP151" s="342"/>
      <c r="AQ151" s="342"/>
      <c r="AR151" s="342"/>
      <c r="AS151" s="342"/>
      <c r="AT151" s="342"/>
      <c r="AU151" s="342"/>
      <c r="AV151" s="342"/>
      <c r="AW151" s="342"/>
      <c r="AX151" s="342"/>
      <c r="AY151" s="342"/>
      <c r="AZ151" s="342"/>
    </row>
    <row r="152" spans="1:52" ht="15.75" customHeight="1" x14ac:dyDescent="0.3">
      <c r="A152" s="342"/>
      <c r="B152" s="342"/>
      <c r="C152" s="342"/>
      <c r="D152" s="342"/>
      <c r="E152" s="342"/>
      <c r="F152" s="342"/>
      <c r="G152" s="342"/>
      <c r="H152" s="342"/>
      <c r="I152" s="342"/>
      <c r="J152" s="342"/>
      <c r="K152" s="342"/>
      <c r="L152" s="342"/>
      <c r="M152" s="342"/>
      <c r="N152" s="342"/>
      <c r="O152" s="342"/>
      <c r="P152" s="342"/>
      <c r="Q152" s="342"/>
      <c r="R152" s="342"/>
      <c r="S152" s="342"/>
      <c r="T152" s="342"/>
      <c r="U152" s="342"/>
      <c r="V152" s="342"/>
      <c r="W152" s="342"/>
      <c r="X152" s="342"/>
      <c r="Y152" s="342"/>
      <c r="Z152" s="342"/>
      <c r="AA152" s="342"/>
      <c r="AB152" s="342"/>
      <c r="AC152" s="342"/>
      <c r="AD152" s="342"/>
      <c r="AE152" s="342"/>
      <c r="AF152" s="342"/>
      <c r="AG152" s="342"/>
      <c r="AH152" s="342"/>
      <c r="AI152" s="342"/>
      <c r="AJ152" s="342"/>
      <c r="AK152" s="342"/>
      <c r="AL152" s="342"/>
      <c r="AM152" s="342"/>
      <c r="AN152" s="342"/>
      <c r="AO152" s="342"/>
      <c r="AP152" s="342"/>
      <c r="AQ152" s="342"/>
      <c r="AR152" s="342"/>
      <c r="AS152" s="342"/>
      <c r="AT152" s="342"/>
      <c r="AU152" s="342"/>
      <c r="AV152" s="342"/>
      <c r="AW152" s="342"/>
      <c r="AX152" s="342"/>
      <c r="AY152" s="342"/>
      <c r="AZ152" s="342"/>
    </row>
    <row r="153" spans="1:52" ht="15.75" customHeight="1" x14ac:dyDescent="0.3">
      <c r="A153" s="342"/>
      <c r="B153" s="342"/>
      <c r="C153" s="342"/>
      <c r="D153" s="342"/>
      <c r="E153" s="342"/>
      <c r="F153" s="342"/>
      <c r="G153" s="342"/>
      <c r="H153" s="342"/>
      <c r="I153" s="342"/>
      <c r="J153" s="342"/>
      <c r="K153" s="342"/>
      <c r="L153" s="342"/>
      <c r="M153" s="342"/>
      <c r="N153" s="342"/>
      <c r="O153" s="342"/>
      <c r="P153" s="342"/>
      <c r="Q153" s="342"/>
      <c r="R153" s="342"/>
      <c r="S153" s="342"/>
      <c r="T153" s="342"/>
      <c r="U153" s="342"/>
      <c r="V153" s="342"/>
      <c r="W153" s="342"/>
      <c r="X153" s="342"/>
      <c r="Y153" s="342"/>
      <c r="Z153" s="342"/>
      <c r="AA153" s="342"/>
      <c r="AB153" s="342"/>
      <c r="AC153" s="342"/>
      <c r="AD153" s="342"/>
      <c r="AE153" s="342"/>
      <c r="AF153" s="342"/>
      <c r="AG153" s="342"/>
      <c r="AH153" s="342"/>
      <c r="AI153" s="342"/>
      <c r="AJ153" s="342"/>
      <c r="AK153" s="342"/>
      <c r="AL153" s="342"/>
      <c r="AM153" s="342"/>
      <c r="AN153" s="342"/>
      <c r="AO153" s="342"/>
      <c r="AP153" s="342"/>
      <c r="AQ153" s="342"/>
      <c r="AR153" s="342"/>
      <c r="AS153" s="342"/>
      <c r="AT153" s="342"/>
      <c r="AU153" s="342"/>
      <c r="AV153" s="342"/>
      <c r="AW153" s="342"/>
      <c r="AX153" s="342"/>
      <c r="AY153" s="342"/>
      <c r="AZ153" s="342"/>
    </row>
    <row r="154" spans="1:52" ht="15.75" customHeight="1" x14ac:dyDescent="0.3">
      <c r="A154" s="342"/>
      <c r="B154" s="342"/>
      <c r="C154" s="342"/>
      <c r="D154" s="342"/>
      <c r="E154" s="342"/>
      <c r="F154" s="342"/>
      <c r="G154" s="342"/>
      <c r="H154" s="342"/>
      <c r="I154" s="342"/>
      <c r="J154" s="342"/>
      <c r="K154" s="342"/>
      <c r="L154" s="342"/>
      <c r="M154" s="342"/>
      <c r="N154" s="342"/>
      <c r="O154" s="342"/>
      <c r="P154" s="342"/>
      <c r="Q154" s="342"/>
      <c r="R154" s="342"/>
      <c r="S154" s="342"/>
      <c r="T154" s="342"/>
      <c r="U154" s="342"/>
      <c r="V154" s="342"/>
      <c r="W154" s="342"/>
      <c r="X154" s="342"/>
      <c r="Y154" s="342"/>
      <c r="Z154" s="342"/>
      <c r="AA154" s="342"/>
      <c r="AB154" s="342"/>
      <c r="AC154" s="342"/>
      <c r="AD154" s="342"/>
      <c r="AE154" s="342"/>
      <c r="AF154" s="342"/>
      <c r="AG154" s="342"/>
      <c r="AH154" s="342"/>
      <c r="AI154" s="342"/>
      <c r="AJ154" s="342"/>
      <c r="AK154" s="342"/>
      <c r="AL154" s="342"/>
      <c r="AM154" s="342"/>
      <c r="AN154" s="342"/>
      <c r="AO154" s="342"/>
      <c r="AP154" s="342"/>
      <c r="AQ154" s="342"/>
      <c r="AR154" s="342"/>
      <c r="AS154" s="342"/>
      <c r="AT154" s="342"/>
      <c r="AU154" s="342"/>
      <c r="AV154" s="342"/>
      <c r="AW154" s="342"/>
      <c r="AX154" s="342"/>
      <c r="AY154" s="342"/>
      <c r="AZ154" s="342"/>
    </row>
    <row r="155" spans="1:52" ht="15.75" customHeight="1" x14ac:dyDescent="0.3">
      <c r="A155" s="342"/>
      <c r="B155" s="342"/>
      <c r="C155" s="342"/>
      <c r="D155" s="342"/>
      <c r="E155" s="342"/>
      <c r="F155" s="342"/>
      <c r="G155" s="342"/>
      <c r="H155" s="342"/>
      <c r="I155" s="342"/>
      <c r="J155" s="342"/>
      <c r="K155" s="342"/>
      <c r="L155" s="342"/>
      <c r="M155" s="342"/>
      <c r="N155" s="342"/>
      <c r="O155" s="342"/>
      <c r="P155" s="342"/>
      <c r="Q155" s="342"/>
      <c r="R155" s="342"/>
      <c r="S155" s="342"/>
      <c r="T155" s="342"/>
      <c r="U155" s="342"/>
      <c r="V155" s="342"/>
      <c r="W155" s="342"/>
      <c r="X155" s="342"/>
      <c r="Y155" s="342"/>
      <c r="Z155" s="342"/>
      <c r="AA155" s="342"/>
      <c r="AB155" s="342"/>
      <c r="AC155" s="342"/>
      <c r="AD155" s="342"/>
      <c r="AE155" s="342"/>
      <c r="AF155" s="342"/>
      <c r="AG155" s="342"/>
      <c r="AH155" s="342"/>
      <c r="AI155" s="342"/>
      <c r="AJ155" s="342"/>
      <c r="AK155" s="342"/>
      <c r="AL155" s="342"/>
      <c r="AM155" s="342"/>
      <c r="AN155" s="342"/>
      <c r="AO155" s="342"/>
      <c r="AP155" s="342"/>
      <c r="AQ155" s="342"/>
      <c r="AR155" s="342"/>
      <c r="AS155" s="342"/>
      <c r="AT155" s="342"/>
      <c r="AU155" s="342"/>
      <c r="AV155" s="342"/>
      <c r="AW155" s="342"/>
      <c r="AX155" s="342"/>
      <c r="AY155" s="342"/>
      <c r="AZ155" s="342"/>
    </row>
    <row r="156" spans="1:52" ht="15.75" customHeight="1" x14ac:dyDescent="0.3">
      <c r="A156" s="342"/>
      <c r="B156" s="342"/>
      <c r="C156" s="342"/>
      <c r="D156" s="342"/>
      <c r="E156" s="342"/>
      <c r="F156" s="342"/>
      <c r="G156" s="342"/>
      <c r="H156" s="342"/>
      <c r="I156" s="342"/>
      <c r="J156" s="342"/>
      <c r="K156" s="342"/>
      <c r="L156" s="342"/>
      <c r="M156" s="342"/>
      <c r="N156" s="342"/>
      <c r="O156" s="342"/>
      <c r="P156" s="342"/>
      <c r="Q156" s="342"/>
      <c r="R156" s="342"/>
      <c r="S156" s="342"/>
      <c r="T156" s="342"/>
      <c r="U156" s="342"/>
      <c r="V156" s="342"/>
      <c r="W156" s="342"/>
      <c r="X156" s="342"/>
      <c r="Y156" s="342"/>
      <c r="Z156" s="342"/>
      <c r="AA156" s="342"/>
      <c r="AB156" s="342"/>
      <c r="AC156" s="342"/>
      <c r="AD156" s="342"/>
      <c r="AE156" s="342"/>
      <c r="AF156" s="342"/>
      <c r="AG156" s="342"/>
      <c r="AH156" s="342"/>
      <c r="AI156" s="342"/>
      <c r="AJ156" s="342"/>
      <c r="AK156" s="342"/>
      <c r="AL156" s="342"/>
      <c r="AM156" s="342"/>
      <c r="AN156" s="342"/>
      <c r="AO156" s="342"/>
      <c r="AP156" s="342"/>
      <c r="AQ156" s="342"/>
      <c r="AR156" s="342"/>
      <c r="AS156" s="342"/>
      <c r="AT156" s="342"/>
      <c r="AU156" s="342"/>
      <c r="AV156" s="342"/>
      <c r="AW156" s="342"/>
      <c r="AX156" s="342"/>
      <c r="AY156" s="342"/>
      <c r="AZ156" s="342"/>
    </row>
    <row r="157" spans="1:52" ht="15.75" customHeight="1" x14ac:dyDescent="0.3">
      <c r="A157" s="342"/>
      <c r="B157" s="342"/>
      <c r="C157" s="342"/>
      <c r="D157" s="342"/>
      <c r="E157" s="342"/>
      <c r="F157" s="342"/>
      <c r="G157" s="342"/>
      <c r="H157" s="342"/>
      <c r="I157" s="342"/>
      <c r="J157" s="342"/>
      <c r="K157" s="342"/>
      <c r="L157" s="342"/>
      <c r="M157" s="342"/>
      <c r="N157" s="342"/>
      <c r="O157" s="342"/>
      <c r="P157" s="342"/>
      <c r="Q157" s="342"/>
      <c r="R157" s="342"/>
      <c r="S157" s="342"/>
      <c r="T157" s="342"/>
      <c r="U157" s="342"/>
      <c r="V157" s="342"/>
      <c r="W157" s="342"/>
      <c r="X157" s="342"/>
      <c r="Y157" s="342"/>
      <c r="Z157" s="342"/>
      <c r="AA157" s="342"/>
      <c r="AB157" s="342"/>
      <c r="AC157" s="342"/>
      <c r="AD157" s="342"/>
      <c r="AE157" s="342"/>
      <c r="AF157" s="342"/>
      <c r="AG157" s="342"/>
      <c r="AH157" s="342"/>
      <c r="AI157" s="342"/>
      <c r="AJ157" s="342"/>
      <c r="AK157" s="342"/>
      <c r="AL157" s="342"/>
      <c r="AM157" s="342"/>
      <c r="AN157" s="342"/>
      <c r="AO157" s="342"/>
      <c r="AP157" s="342"/>
      <c r="AQ157" s="342"/>
      <c r="AR157" s="342"/>
      <c r="AS157" s="342"/>
      <c r="AT157" s="342"/>
      <c r="AU157" s="342"/>
      <c r="AV157" s="342"/>
      <c r="AW157" s="342"/>
      <c r="AX157" s="342"/>
      <c r="AY157" s="342"/>
      <c r="AZ157" s="342"/>
    </row>
    <row r="158" spans="1:52" ht="15.75" customHeight="1" x14ac:dyDescent="0.3">
      <c r="A158" s="342"/>
      <c r="B158" s="342"/>
      <c r="C158" s="342"/>
      <c r="D158" s="342"/>
      <c r="E158" s="342"/>
      <c r="F158" s="342"/>
      <c r="G158" s="342"/>
      <c r="H158" s="342"/>
      <c r="I158" s="342"/>
      <c r="J158" s="342"/>
      <c r="K158" s="342"/>
      <c r="L158" s="342"/>
      <c r="M158" s="342"/>
      <c r="N158" s="342"/>
      <c r="O158" s="342"/>
      <c r="P158" s="342"/>
      <c r="Q158" s="342"/>
      <c r="R158" s="342"/>
      <c r="S158" s="342"/>
      <c r="T158" s="342"/>
      <c r="U158" s="342"/>
      <c r="V158" s="342"/>
      <c r="W158" s="342"/>
      <c r="X158" s="342"/>
      <c r="Y158" s="342"/>
      <c r="Z158" s="342"/>
      <c r="AA158" s="342"/>
      <c r="AB158" s="342"/>
      <c r="AC158" s="342"/>
      <c r="AD158" s="342"/>
      <c r="AE158" s="342"/>
      <c r="AF158" s="342"/>
      <c r="AG158" s="342"/>
      <c r="AH158" s="342"/>
      <c r="AI158" s="342"/>
      <c r="AJ158" s="342"/>
      <c r="AK158" s="342"/>
      <c r="AL158" s="342"/>
      <c r="AM158" s="342"/>
      <c r="AN158" s="342"/>
      <c r="AO158" s="342"/>
      <c r="AP158" s="342"/>
      <c r="AQ158" s="342"/>
      <c r="AR158" s="342"/>
      <c r="AS158" s="342"/>
      <c r="AT158" s="342"/>
      <c r="AU158" s="342"/>
      <c r="AV158" s="342"/>
      <c r="AW158" s="342"/>
      <c r="AX158" s="342"/>
      <c r="AY158" s="342"/>
      <c r="AZ158" s="342"/>
    </row>
    <row r="159" spans="1:52" ht="15.75" customHeight="1" x14ac:dyDescent="0.3">
      <c r="A159" s="342"/>
      <c r="B159" s="342"/>
      <c r="C159" s="342"/>
      <c r="D159" s="342"/>
      <c r="E159" s="342"/>
      <c r="F159" s="342"/>
      <c r="G159" s="342"/>
      <c r="H159" s="342"/>
      <c r="I159" s="342"/>
      <c r="J159" s="342"/>
      <c r="K159" s="342"/>
      <c r="L159" s="342"/>
      <c r="M159" s="342"/>
      <c r="N159" s="342"/>
      <c r="O159" s="342"/>
      <c r="P159" s="342"/>
      <c r="Q159" s="342"/>
      <c r="R159" s="342"/>
      <c r="S159" s="342"/>
      <c r="T159" s="342"/>
      <c r="U159" s="342"/>
      <c r="V159" s="342"/>
      <c r="W159" s="342"/>
      <c r="X159" s="342"/>
      <c r="Y159" s="342"/>
      <c r="Z159" s="342"/>
      <c r="AA159" s="342"/>
      <c r="AB159" s="342"/>
      <c r="AC159" s="342"/>
      <c r="AD159" s="342"/>
      <c r="AE159" s="342"/>
      <c r="AF159" s="342"/>
      <c r="AG159" s="342"/>
      <c r="AH159" s="342"/>
      <c r="AI159" s="342"/>
      <c r="AJ159" s="342"/>
      <c r="AK159" s="342"/>
      <c r="AL159" s="342"/>
      <c r="AM159" s="342"/>
      <c r="AN159" s="342"/>
      <c r="AO159" s="342"/>
      <c r="AP159" s="342"/>
      <c r="AQ159" s="342"/>
      <c r="AR159" s="342"/>
      <c r="AS159" s="342"/>
      <c r="AT159" s="342"/>
      <c r="AU159" s="342"/>
      <c r="AV159" s="342"/>
      <c r="AW159" s="342"/>
      <c r="AX159" s="342"/>
      <c r="AY159" s="342"/>
      <c r="AZ159" s="342"/>
    </row>
    <row r="160" spans="1:52" ht="15.75" customHeight="1" x14ac:dyDescent="0.3">
      <c r="A160" s="342"/>
      <c r="B160" s="342"/>
      <c r="C160" s="342"/>
      <c r="D160" s="342"/>
      <c r="E160" s="342"/>
      <c r="F160" s="342"/>
      <c r="G160" s="342"/>
      <c r="H160" s="342"/>
      <c r="I160" s="342"/>
      <c r="J160" s="342"/>
      <c r="K160" s="342"/>
      <c r="L160" s="342"/>
      <c r="M160" s="342"/>
      <c r="N160" s="342"/>
      <c r="O160" s="342"/>
      <c r="P160" s="342"/>
      <c r="Q160" s="342"/>
      <c r="R160" s="342"/>
      <c r="S160" s="342"/>
      <c r="T160" s="342"/>
      <c r="U160" s="342"/>
      <c r="V160" s="342"/>
      <c r="W160" s="342"/>
      <c r="X160" s="342"/>
      <c r="Y160" s="342"/>
      <c r="Z160" s="342"/>
      <c r="AA160" s="342"/>
      <c r="AB160" s="342"/>
      <c r="AC160" s="342"/>
      <c r="AD160" s="342"/>
      <c r="AE160" s="342"/>
      <c r="AF160" s="342"/>
      <c r="AG160" s="342"/>
      <c r="AH160" s="342"/>
      <c r="AI160" s="342"/>
      <c r="AJ160" s="342"/>
      <c r="AK160" s="342"/>
      <c r="AL160" s="342"/>
      <c r="AM160" s="342"/>
      <c r="AN160" s="342"/>
      <c r="AO160" s="342"/>
      <c r="AP160" s="342"/>
      <c r="AQ160" s="342"/>
      <c r="AR160" s="342"/>
      <c r="AS160" s="342"/>
      <c r="AT160" s="342"/>
      <c r="AU160" s="342"/>
      <c r="AV160" s="342"/>
      <c r="AW160" s="342"/>
      <c r="AX160" s="342"/>
      <c r="AY160" s="342"/>
      <c r="AZ160" s="342"/>
    </row>
    <row r="161" spans="1:52" ht="15.75" customHeight="1" x14ac:dyDescent="0.3">
      <c r="A161" s="342"/>
      <c r="B161" s="342"/>
      <c r="C161" s="342"/>
      <c r="D161" s="342"/>
      <c r="E161" s="342"/>
      <c r="F161" s="342"/>
      <c r="G161" s="342"/>
      <c r="H161" s="342"/>
      <c r="I161" s="342"/>
      <c r="J161" s="342"/>
      <c r="K161" s="342"/>
      <c r="L161" s="342"/>
      <c r="M161" s="342"/>
      <c r="N161" s="342"/>
      <c r="O161" s="342"/>
      <c r="P161" s="342"/>
      <c r="Q161" s="342"/>
      <c r="R161" s="342"/>
      <c r="S161" s="342"/>
      <c r="T161" s="342"/>
      <c r="U161" s="342"/>
      <c r="V161" s="342"/>
      <c r="W161" s="342"/>
      <c r="X161" s="342"/>
      <c r="Y161" s="342"/>
      <c r="Z161" s="342"/>
      <c r="AA161" s="342"/>
      <c r="AB161" s="342"/>
      <c r="AC161" s="342"/>
      <c r="AD161" s="342"/>
      <c r="AE161" s="342"/>
      <c r="AF161" s="342"/>
      <c r="AG161" s="342"/>
      <c r="AH161" s="342"/>
      <c r="AI161" s="342"/>
      <c r="AJ161" s="342"/>
      <c r="AK161" s="342"/>
      <c r="AL161" s="342"/>
      <c r="AM161" s="342"/>
      <c r="AN161" s="342"/>
      <c r="AO161" s="342"/>
      <c r="AP161" s="342"/>
      <c r="AQ161" s="342"/>
      <c r="AR161" s="342"/>
      <c r="AS161" s="342"/>
      <c r="AT161" s="342"/>
      <c r="AU161" s="342"/>
      <c r="AV161" s="342"/>
      <c r="AW161" s="342"/>
      <c r="AX161" s="342"/>
      <c r="AY161" s="342"/>
      <c r="AZ161" s="342"/>
    </row>
    <row r="162" spans="1:52" ht="15.75" customHeight="1" x14ac:dyDescent="0.3">
      <c r="A162" s="342"/>
      <c r="B162" s="342"/>
      <c r="C162" s="342"/>
      <c r="D162" s="342"/>
      <c r="E162" s="342"/>
      <c r="F162" s="342"/>
      <c r="G162" s="342"/>
      <c r="H162" s="342"/>
      <c r="I162" s="342"/>
      <c r="J162" s="342"/>
      <c r="K162" s="342"/>
      <c r="L162" s="342"/>
      <c r="M162" s="342"/>
      <c r="N162" s="342"/>
      <c r="O162" s="342"/>
      <c r="P162" s="342"/>
      <c r="Q162" s="342"/>
      <c r="R162" s="342"/>
      <c r="S162" s="342"/>
      <c r="T162" s="342"/>
      <c r="U162" s="342"/>
      <c r="V162" s="342"/>
      <c r="W162" s="342"/>
      <c r="X162" s="342"/>
      <c r="Y162" s="342"/>
      <c r="Z162" s="342"/>
      <c r="AA162" s="342"/>
      <c r="AB162" s="342"/>
      <c r="AC162" s="342"/>
      <c r="AD162" s="342"/>
      <c r="AE162" s="342"/>
      <c r="AF162" s="342"/>
      <c r="AG162" s="342"/>
      <c r="AH162" s="342"/>
      <c r="AI162" s="342"/>
      <c r="AJ162" s="342"/>
      <c r="AK162" s="342"/>
      <c r="AL162" s="342"/>
      <c r="AM162" s="342"/>
      <c r="AN162" s="342"/>
      <c r="AO162" s="342"/>
      <c r="AP162" s="342"/>
      <c r="AQ162" s="342"/>
      <c r="AR162" s="342"/>
      <c r="AS162" s="342"/>
      <c r="AT162" s="342"/>
      <c r="AU162" s="342"/>
      <c r="AV162" s="342"/>
      <c r="AW162" s="342"/>
      <c r="AX162" s="342"/>
      <c r="AY162" s="342"/>
      <c r="AZ162" s="342"/>
    </row>
    <row r="163" spans="1:52" ht="15.75" customHeight="1" x14ac:dyDescent="0.3">
      <c r="A163" s="342"/>
      <c r="B163" s="342"/>
      <c r="C163" s="342"/>
      <c r="D163" s="342"/>
      <c r="E163" s="342"/>
      <c r="F163" s="342"/>
      <c r="G163" s="342"/>
      <c r="H163" s="342"/>
      <c r="I163" s="342"/>
      <c r="J163" s="342"/>
      <c r="K163" s="342"/>
      <c r="L163" s="342"/>
      <c r="M163" s="342"/>
      <c r="N163" s="342"/>
      <c r="O163" s="342"/>
      <c r="P163" s="342"/>
      <c r="Q163" s="342"/>
      <c r="R163" s="342"/>
      <c r="S163" s="342"/>
      <c r="T163" s="342"/>
      <c r="U163" s="342"/>
      <c r="V163" s="342"/>
      <c r="W163" s="342"/>
      <c r="X163" s="342"/>
      <c r="Y163" s="342"/>
      <c r="Z163" s="342"/>
      <c r="AA163" s="342"/>
      <c r="AB163" s="342"/>
      <c r="AC163" s="342"/>
      <c r="AD163" s="342"/>
      <c r="AE163" s="342"/>
      <c r="AF163" s="342"/>
      <c r="AG163" s="342"/>
      <c r="AH163" s="342"/>
      <c r="AI163" s="342"/>
      <c r="AJ163" s="342"/>
      <c r="AK163" s="342"/>
      <c r="AL163" s="342"/>
      <c r="AM163" s="342"/>
      <c r="AN163" s="342"/>
      <c r="AO163" s="342"/>
      <c r="AP163" s="342"/>
      <c r="AQ163" s="342"/>
      <c r="AR163" s="342"/>
      <c r="AS163" s="342"/>
      <c r="AT163" s="342"/>
      <c r="AU163" s="342"/>
      <c r="AV163" s="342"/>
      <c r="AW163" s="342"/>
      <c r="AX163" s="342"/>
      <c r="AY163" s="342"/>
      <c r="AZ163" s="342"/>
    </row>
    <row r="164" spans="1:52" ht="15.75" customHeight="1" x14ac:dyDescent="0.3">
      <c r="A164" s="342"/>
      <c r="B164" s="342"/>
      <c r="C164" s="342"/>
      <c r="D164" s="342"/>
      <c r="E164" s="342"/>
      <c r="F164" s="342"/>
      <c r="G164" s="342"/>
      <c r="H164" s="342"/>
      <c r="I164" s="342"/>
      <c r="J164" s="342"/>
      <c r="K164" s="342"/>
      <c r="L164" s="342"/>
      <c r="M164" s="342"/>
      <c r="N164" s="342"/>
      <c r="O164" s="342"/>
      <c r="P164" s="342"/>
      <c r="Q164" s="342"/>
      <c r="R164" s="342"/>
      <c r="S164" s="342"/>
      <c r="T164" s="342"/>
      <c r="U164" s="342"/>
      <c r="V164" s="342"/>
      <c r="W164" s="342"/>
      <c r="X164" s="342"/>
      <c r="Y164" s="342"/>
      <c r="Z164" s="342"/>
      <c r="AA164" s="342"/>
      <c r="AB164" s="342"/>
      <c r="AC164" s="342"/>
      <c r="AD164" s="342"/>
      <c r="AE164" s="342"/>
      <c r="AF164" s="342"/>
      <c r="AG164" s="342"/>
      <c r="AH164" s="342"/>
      <c r="AI164" s="342"/>
      <c r="AJ164" s="342"/>
      <c r="AK164" s="342"/>
      <c r="AL164" s="342"/>
      <c r="AM164" s="342"/>
      <c r="AN164" s="342"/>
      <c r="AO164" s="342"/>
      <c r="AP164" s="342"/>
      <c r="AQ164" s="342"/>
      <c r="AR164" s="342"/>
      <c r="AS164" s="342"/>
      <c r="AT164" s="342"/>
      <c r="AU164" s="342"/>
      <c r="AV164" s="342"/>
      <c r="AW164" s="342"/>
      <c r="AX164" s="342"/>
      <c r="AY164" s="342"/>
      <c r="AZ164" s="342"/>
    </row>
    <row r="165" spans="1:52" ht="15.75" customHeight="1" x14ac:dyDescent="0.3">
      <c r="A165" s="342"/>
      <c r="B165" s="342"/>
      <c r="C165" s="342"/>
      <c r="D165" s="342"/>
      <c r="E165" s="342"/>
      <c r="F165" s="342"/>
      <c r="G165" s="342"/>
      <c r="H165" s="342"/>
      <c r="I165" s="342"/>
      <c r="J165" s="342"/>
      <c r="K165" s="342"/>
      <c r="L165" s="342"/>
      <c r="M165" s="342"/>
      <c r="N165" s="342"/>
      <c r="O165" s="342"/>
      <c r="P165" s="342"/>
      <c r="Q165" s="342"/>
      <c r="R165" s="342"/>
      <c r="S165" s="342"/>
      <c r="T165" s="342"/>
      <c r="U165" s="342"/>
      <c r="V165" s="342"/>
      <c r="W165" s="342"/>
      <c r="X165" s="342"/>
      <c r="Y165" s="342"/>
      <c r="Z165" s="342"/>
      <c r="AA165" s="342"/>
      <c r="AB165" s="342"/>
      <c r="AC165" s="342"/>
      <c r="AD165" s="342"/>
      <c r="AE165" s="342"/>
      <c r="AF165" s="342"/>
      <c r="AG165" s="342"/>
      <c r="AH165" s="342"/>
      <c r="AI165" s="342"/>
      <c r="AJ165" s="342"/>
      <c r="AK165" s="342"/>
      <c r="AL165" s="342"/>
      <c r="AM165" s="342"/>
      <c r="AN165" s="342"/>
      <c r="AO165" s="342"/>
      <c r="AP165" s="342"/>
      <c r="AQ165" s="342"/>
      <c r="AR165" s="342"/>
      <c r="AS165" s="342"/>
      <c r="AT165" s="342"/>
      <c r="AU165" s="342"/>
      <c r="AV165" s="342"/>
      <c r="AW165" s="342"/>
      <c r="AX165" s="342"/>
      <c r="AY165" s="342"/>
      <c r="AZ165" s="342"/>
    </row>
    <row r="166" spans="1:52" ht="15.75" customHeight="1" x14ac:dyDescent="0.3">
      <c r="A166" s="342"/>
      <c r="B166" s="342"/>
      <c r="C166" s="342"/>
      <c r="D166" s="342"/>
      <c r="E166" s="342"/>
      <c r="F166" s="342"/>
      <c r="G166" s="342"/>
      <c r="H166" s="342"/>
      <c r="I166" s="342"/>
      <c r="J166" s="342"/>
      <c r="K166" s="342"/>
      <c r="L166" s="342"/>
      <c r="M166" s="342"/>
      <c r="N166" s="342"/>
      <c r="O166" s="342"/>
      <c r="P166" s="342"/>
      <c r="Q166" s="342"/>
      <c r="R166" s="342"/>
      <c r="S166" s="342"/>
      <c r="T166" s="342"/>
      <c r="U166" s="342"/>
      <c r="V166" s="342"/>
      <c r="W166" s="342"/>
      <c r="X166" s="342"/>
      <c r="Y166" s="342"/>
      <c r="Z166" s="342"/>
      <c r="AA166" s="342"/>
      <c r="AB166" s="342"/>
      <c r="AC166" s="342"/>
      <c r="AD166" s="342"/>
      <c r="AE166" s="342"/>
      <c r="AF166" s="342"/>
      <c r="AG166" s="342"/>
      <c r="AH166" s="342"/>
      <c r="AI166" s="342"/>
      <c r="AJ166" s="342"/>
      <c r="AK166" s="342"/>
      <c r="AL166" s="342"/>
      <c r="AM166" s="342"/>
      <c r="AN166" s="342"/>
      <c r="AO166" s="342"/>
      <c r="AP166" s="342"/>
      <c r="AQ166" s="342"/>
      <c r="AR166" s="342"/>
      <c r="AS166" s="342"/>
      <c r="AT166" s="342"/>
      <c r="AU166" s="342"/>
      <c r="AV166" s="342"/>
      <c r="AW166" s="342"/>
      <c r="AX166" s="342"/>
      <c r="AY166" s="342"/>
      <c r="AZ166" s="342"/>
    </row>
    <row r="167" spans="1:52" ht="15.75" customHeight="1" x14ac:dyDescent="0.3">
      <c r="A167" s="342"/>
      <c r="B167" s="342"/>
      <c r="C167" s="342"/>
      <c r="D167" s="342"/>
      <c r="E167" s="342"/>
      <c r="F167" s="342"/>
      <c r="G167" s="342"/>
      <c r="H167" s="342"/>
      <c r="I167" s="342"/>
      <c r="J167" s="342"/>
      <c r="K167" s="342"/>
      <c r="L167" s="342"/>
      <c r="M167" s="342"/>
      <c r="N167" s="342"/>
      <c r="O167" s="342"/>
      <c r="P167" s="342"/>
      <c r="Q167" s="342"/>
      <c r="R167" s="342"/>
      <c r="S167" s="342"/>
      <c r="T167" s="342"/>
      <c r="U167" s="342"/>
      <c r="V167" s="342"/>
      <c r="W167" s="342"/>
      <c r="X167" s="342"/>
      <c r="Y167" s="342"/>
      <c r="Z167" s="342"/>
      <c r="AA167" s="342"/>
      <c r="AB167" s="342"/>
      <c r="AC167" s="342"/>
      <c r="AD167" s="342"/>
      <c r="AE167" s="342"/>
      <c r="AF167" s="342"/>
      <c r="AG167" s="342"/>
      <c r="AH167" s="342"/>
      <c r="AI167" s="342"/>
      <c r="AJ167" s="342"/>
      <c r="AK167" s="342"/>
      <c r="AL167" s="342"/>
      <c r="AM167" s="342"/>
      <c r="AN167" s="342"/>
      <c r="AO167" s="342"/>
      <c r="AP167" s="342"/>
      <c r="AQ167" s="342"/>
      <c r="AR167" s="342"/>
      <c r="AS167" s="342"/>
      <c r="AT167" s="342"/>
      <c r="AU167" s="342"/>
      <c r="AV167" s="342"/>
      <c r="AW167" s="342"/>
      <c r="AX167" s="342"/>
      <c r="AY167" s="342"/>
      <c r="AZ167" s="342"/>
    </row>
    <row r="168" spans="1:52" ht="15.75" customHeight="1" x14ac:dyDescent="0.3">
      <c r="A168" s="342"/>
      <c r="B168" s="342"/>
      <c r="C168" s="342"/>
      <c r="D168" s="342"/>
      <c r="E168" s="342"/>
      <c r="F168" s="342"/>
      <c r="G168" s="342"/>
      <c r="H168" s="342"/>
      <c r="I168" s="342"/>
      <c r="J168" s="342"/>
      <c r="K168" s="342"/>
      <c r="L168" s="342"/>
      <c r="M168" s="342"/>
      <c r="N168" s="342"/>
      <c r="O168" s="342"/>
      <c r="P168" s="342"/>
      <c r="Q168" s="342"/>
      <c r="R168" s="342"/>
      <c r="S168" s="342"/>
      <c r="T168" s="342"/>
      <c r="U168" s="342"/>
      <c r="V168" s="342"/>
      <c r="W168" s="342"/>
      <c r="X168" s="342"/>
      <c r="Y168" s="342"/>
      <c r="Z168" s="342"/>
      <c r="AA168" s="342"/>
      <c r="AB168" s="342"/>
      <c r="AC168" s="342"/>
      <c r="AD168" s="342"/>
      <c r="AE168" s="342"/>
      <c r="AF168" s="342"/>
      <c r="AG168" s="342"/>
      <c r="AH168" s="342"/>
      <c r="AI168" s="342"/>
      <c r="AJ168" s="342"/>
      <c r="AK168" s="342"/>
      <c r="AL168" s="342"/>
      <c r="AM168" s="342"/>
      <c r="AN168" s="342"/>
      <c r="AO168" s="342"/>
      <c r="AP168" s="342"/>
      <c r="AQ168" s="342"/>
      <c r="AR168" s="342"/>
      <c r="AS168" s="342"/>
      <c r="AT168" s="342"/>
      <c r="AU168" s="342"/>
      <c r="AV168" s="342"/>
      <c r="AW168" s="342"/>
      <c r="AX168" s="342"/>
      <c r="AY168" s="342"/>
      <c r="AZ168" s="342"/>
    </row>
    <row r="169" spans="1:52" ht="15.75" customHeight="1" x14ac:dyDescent="0.3">
      <c r="A169" s="342"/>
      <c r="B169" s="342"/>
      <c r="C169" s="342"/>
      <c r="D169" s="342"/>
      <c r="E169" s="342"/>
      <c r="F169" s="342"/>
      <c r="G169" s="342"/>
      <c r="H169" s="342"/>
      <c r="I169" s="342"/>
      <c r="J169" s="342"/>
      <c r="K169" s="342"/>
      <c r="L169" s="342"/>
      <c r="M169" s="342"/>
      <c r="N169" s="342"/>
      <c r="O169" s="342"/>
      <c r="P169" s="342"/>
      <c r="Q169" s="342"/>
      <c r="R169" s="342"/>
      <c r="S169" s="342"/>
      <c r="T169" s="342"/>
      <c r="U169" s="342"/>
      <c r="V169" s="342"/>
      <c r="W169" s="342"/>
      <c r="X169" s="342"/>
      <c r="Y169" s="342"/>
      <c r="Z169" s="342"/>
      <c r="AA169" s="342"/>
      <c r="AB169" s="342"/>
      <c r="AC169" s="342"/>
      <c r="AD169" s="342"/>
      <c r="AE169" s="342"/>
      <c r="AF169" s="342"/>
      <c r="AG169" s="342"/>
      <c r="AH169" s="342"/>
      <c r="AI169" s="342"/>
      <c r="AJ169" s="342"/>
      <c r="AK169" s="342"/>
      <c r="AL169" s="342"/>
      <c r="AM169" s="342"/>
      <c r="AN169" s="342"/>
      <c r="AO169" s="342"/>
      <c r="AP169" s="342"/>
      <c r="AQ169" s="342"/>
      <c r="AR169" s="342"/>
      <c r="AS169" s="342"/>
      <c r="AT169" s="342"/>
      <c r="AU169" s="342"/>
      <c r="AV169" s="342"/>
      <c r="AW169" s="342"/>
      <c r="AX169" s="342"/>
      <c r="AY169" s="342"/>
      <c r="AZ169" s="342"/>
    </row>
    <row r="170" spans="1:52" ht="15.75" customHeight="1" x14ac:dyDescent="0.3">
      <c r="A170" s="342"/>
      <c r="B170" s="342"/>
      <c r="C170" s="342"/>
      <c r="D170" s="342"/>
      <c r="E170" s="342"/>
      <c r="F170" s="342"/>
      <c r="G170" s="342"/>
      <c r="H170" s="342"/>
      <c r="I170" s="342"/>
      <c r="J170" s="342"/>
      <c r="K170" s="342"/>
      <c r="L170" s="342"/>
      <c r="M170" s="342"/>
      <c r="N170" s="342"/>
      <c r="O170" s="342"/>
      <c r="P170" s="342"/>
      <c r="Q170" s="342"/>
      <c r="R170" s="342"/>
      <c r="S170" s="342"/>
      <c r="T170" s="342"/>
      <c r="U170" s="342"/>
      <c r="V170" s="342"/>
      <c r="W170" s="342"/>
      <c r="X170" s="342"/>
      <c r="Y170" s="342"/>
      <c r="Z170" s="342"/>
      <c r="AA170" s="342"/>
      <c r="AB170" s="342"/>
      <c r="AC170" s="342"/>
      <c r="AD170" s="342"/>
      <c r="AE170" s="342"/>
      <c r="AF170" s="342"/>
      <c r="AG170" s="342"/>
      <c r="AH170" s="342"/>
      <c r="AI170" s="342"/>
      <c r="AJ170" s="342"/>
      <c r="AK170" s="342"/>
      <c r="AL170" s="342"/>
      <c r="AM170" s="342"/>
      <c r="AN170" s="342"/>
      <c r="AO170" s="342"/>
      <c r="AP170" s="342"/>
      <c r="AQ170" s="342"/>
      <c r="AR170" s="342"/>
      <c r="AS170" s="342"/>
      <c r="AT170" s="342"/>
      <c r="AU170" s="342"/>
      <c r="AV170" s="342"/>
      <c r="AW170" s="342"/>
      <c r="AX170" s="342"/>
      <c r="AY170" s="342"/>
      <c r="AZ170" s="342"/>
    </row>
    <row r="171" spans="1:52" ht="15.75" customHeight="1" x14ac:dyDescent="0.3">
      <c r="A171" s="342"/>
      <c r="B171" s="342"/>
      <c r="C171" s="342"/>
      <c r="D171" s="342"/>
      <c r="E171" s="342"/>
      <c r="F171" s="342"/>
      <c r="G171" s="342"/>
      <c r="H171" s="342"/>
      <c r="I171" s="342"/>
      <c r="J171" s="342"/>
      <c r="K171" s="342"/>
      <c r="L171" s="342"/>
      <c r="M171" s="342"/>
      <c r="N171" s="342"/>
      <c r="O171" s="342"/>
      <c r="P171" s="342"/>
      <c r="Q171" s="342"/>
      <c r="R171" s="342"/>
      <c r="S171" s="342"/>
      <c r="T171" s="342"/>
      <c r="U171" s="342"/>
      <c r="V171" s="342"/>
      <c r="W171" s="342"/>
      <c r="X171" s="342"/>
      <c r="Y171" s="342"/>
      <c r="Z171" s="342"/>
      <c r="AA171" s="342"/>
      <c r="AB171" s="342"/>
      <c r="AC171" s="342"/>
      <c r="AD171" s="342"/>
      <c r="AE171" s="342"/>
      <c r="AF171" s="342"/>
      <c r="AG171" s="342"/>
      <c r="AH171" s="342"/>
      <c r="AI171" s="342"/>
      <c r="AJ171" s="342"/>
      <c r="AK171" s="342"/>
      <c r="AL171" s="342"/>
      <c r="AM171" s="342"/>
      <c r="AN171" s="342"/>
      <c r="AO171" s="342"/>
      <c r="AP171" s="342"/>
      <c r="AQ171" s="342"/>
      <c r="AR171" s="342"/>
      <c r="AS171" s="342"/>
      <c r="AT171" s="342"/>
      <c r="AU171" s="342"/>
      <c r="AV171" s="342"/>
      <c r="AW171" s="342"/>
      <c r="AX171" s="342"/>
      <c r="AY171" s="342"/>
      <c r="AZ171" s="342"/>
    </row>
    <row r="172" spans="1:52" ht="15.75" customHeight="1" x14ac:dyDescent="0.3">
      <c r="A172" s="342"/>
      <c r="B172" s="342"/>
      <c r="C172" s="342"/>
      <c r="D172" s="342"/>
      <c r="E172" s="342"/>
      <c r="F172" s="342"/>
      <c r="G172" s="342"/>
      <c r="H172" s="342"/>
      <c r="I172" s="342"/>
      <c r="J172" s="342"/>
      <c r="K172" s="342"/>
      <c r="L172" s="342"/>
      <c r="M172" s="342"/>
      <c r="N172" s="342"/>
      <c r="O172" s="342"/>
      <c r="P172" s="342"/>
      <c r="Q172" s="342"/>
      <c r="R172" s="342"/>
      <c r="S172" s="342"/>
      <c r="T172" s="342"/>
      <c r="U172" s="342"/>
      <c r="V172" s="342"/>
      <c r="W172" s="342"/>
      <c r="X172" s="342"/>
      <c r="Y172" s="342"/>
      <c r="Z172" s="342"/>
      <c r="AA172" s="342"/>
      <c r="AB172" s="342"/>
      <c r="AC172" s="342"/>
      <c r="AD172" s="342"/>
      <c r="AE172" s="342"/>
      <c r="AF172" s="342"/>
      <c r="AG172" s="342"/>
      <c r="AH172" s="342"/>
      <c r="AI172" s="342"/>
      <c r="AJ172" s="342"/>
      <c r="AK172" s="342"/>
      <c r="AL172" s="342"/>
      <c r="AM172" s="342"/>
      <c r="AN172" s="342"/>
      <c r="AO172" s="342"/>
      <c r="AP172" s="342"/>
      <c r="AQ172" s="342"/>
      <c r="AR172" s="342"/>
      <c r="AS172" s="342"/>
      <c r="AT172" s="342"/>
      <c r="AU172" s="342"/>
      <c r="AV172" s="342"/>
      <c r="AW172" s="342"/>
      <c r="AX172" s="342"/>
      <c r="AY172" s="342"/>
      <c r="AZ172" s="342"/>
    </row>
    <row r="173" spans="1:52" ht="15.75" customHeight="1" x14ac:dyDescent="0.3">
      <c r="A173" s="342"/>
      <c r="B173" s="342"/>
      <c r="C173" s="342"/>
      <c r="D173" s="342"/>
      <c r="E173" s="342"/>
      <c r="F173" s="342"/>
      <c r="G173" s="342"/>
      <c r="H173" s="342"/>
      <c r="I173" s="342"/>
      <c r="J173" s="342"/>
      <c r="K173" s="342"/>
      <c r="L173" s="342"/>
      <c r="M173" s="342"/>
      <c r="N173" s="342"/>
      <c r="O173" s="342"/>
      <c r="P173" s="342"/>
      <c r="Q173" s="342"/>
      <c r="R173" s="342"/>
      <c r="S173" s="342"/>
      <c r="T173" s="342"/>
      <c r="U173" s="342"/>
      <c r="V173" s="342"/>
      <c r="W173" s="342"/>
      <c r="X173" s="342"/>
      <c r="Y173" s="342"/>
      <c r="Z173" s="342"/>
      <c r="AA173" s="342"/>
      <c r="AB173" s="342"/>
      <c r="AC173" s="342"/>
      <c r="AD173" s="342"/>
      <c r="AE173" s="342"/>
      <c r="AF173" s="342"/>
      <c r="AG173" s="342"/>
      <c r="AH173" s="342"/>
      <c r="AI173" s="342"/>
      <c r="AJ173" s="342"/>
      <c r="AK173" s="342"/>
      <c r="AL173" s="342"/>
      <c r="AM173" s="342"/>
      <c r="AN173" s="342"/>
      <c r="AO173" s="342"/>
      <c r="AP173" s="342"/>
      <c r="AQ173" s="342"/>
      <c r="AR173" s="342"/>
      <c r="AS173" s="342"/>
      <c r="AT173" s="342"/>
      <c r="AU173" s="342"/>
      <c r="AV173" s="342"/>
      <c r="AW173" s="342"/>
      <c r="AX173" s="342"/>
      <c r="AY173" s="342"/>
      <c r="AZ173" s="342"/>
    </row>
    <row r="174" spans="1:52" ht="15.75" customHeight="1" x14ac:dyDescent="0.3">
      <c r="A174" s="342"/>
      <c r="B174" s="342"/>
      <c r="C174" s="342"/>
      <c r="D174" s="342"/>
      <c r="E174" s="342"/>
      <c r="F174" s="342"/>
      <c r="G174" s="342"/>
      <c r="H174" s="342"/>
      <c r="I174" s="342"/>
      <c r="J174" s="342"/>
      <c r="K174" s="342"/>
      <c r="L174" s="342"/>
      <c r="M174" s="342"/>
      <c r="N174" s="342"/>
      <c r="O174" s="342"/>
      <c r="P174" s="342"/>
      <c r="Q174" s="342"/>
      <c r="R174" s="342"/>
      <c r="S174" s="342"/>
      <c r="T174" s="342"/>
      <c r="U174" s="342"/>
      <c r="V174" s="342"/>
      <c r="W174" s="342"/>
      <c r="X174" s="342"/>
      <c r="Y174" s="342"/>
      <c r="Z174" s="342"/>
      <c r="AA174" s="342"/>
      <c r="AB174" s="342"/>
      <c r="AC174" s="342"/>
      <c r="AD174" s="342"/>
      <c r="AE174" s="342"/>
      <c r="AF174" s="342"/>
      <c r="AG174" s="342"/>
      <c r="AH174" s="342"/>
      <c r="AI174" s="342"/>
      <c r="AJ174" s="342"/>
      <c r="AK174" s="342"/>
      <c r="AL174" s="342"/>
      <c r="AM174" s="342"/>
      <c r="AN174" s="342"/>
      <c r="AO174" s="342"/>
      <c r="AP174" s="342"/>
      <c r="AQ174" s="342"/>
      <c r="AR174" s="342"/>
      <c r="AS174" s="342"/>
      <c r="AT174" s="342"/>
      <c r="AU174" s="342"/>
      <c r="AV174" s="342"/>
      <c r="AW174" s="342"/>
      <c r="AX174" s="342"/>
      <c r="AY174" s="342"/>
      <c r="AZ174" s="342"/>
    </row>
    <row r="175" spans="1:52" ht="15.75" customHeight="1" x14ac:dyDescent="0.3">
      <c r="A175" s="342"/>
      <c r="B175" s="342"/>
      <c r="C175" s="342"/>
      <c r="D175" s="342"/>
      <c r="E175" s="342"/>
      <c r="F175" s="342"/>
      <c r="G175" s="342"/>
      <c r="H175" s="342"/>
      <c r="I175" s="342"/>
      <c r="J175" s="342"/>
      <c r="K175" s="342"/>
      <c r="L175" s="342"/>
      <c r="M175" s="342"/>
      <c r="N175" s="342"/>
      <c r="O175" s="342"/>
      <c r="P175" s="342"/>
      <c r="Q175" s="342"/>
      <c r="R175" s="342"/>
      <c r="S175" s="342"/>
      <c r="T175" s="342"/>
      <c r="U175" s="342"/>
      <c r="V175" s="342"/>
      <c r="W175" s="342"/>
      <c r="X175" s="342"/>
      <c r="Y175" s="342"/>
      <c r="Z175" s="342"/>
      <c r="AA175" s="342"/>
      <c r="AB175" s="342"/>
      <c r="AC175" s="342"/>
      <c r="AD175" s="342"/>
      <c r="AE175" s="342"/>
      <c r="AF175" s="342"/>
      <c r="AG175" s="342"/>
      <c r="AH175" s="342"/>
      <c r="AI175" s="342"/>
      <c r="AJ175" s="342"/>
      <c r="AK175" s="342"/>
      <c r="AL175" s="342"/>
      <c r="AM175" s="342"/>
      <c r="AN175" s="342"/>
      <c r="AO175" s="342"/>
      <c r="AP175" s="342"/>
      <c r="AQ175" s="342"/>
      <c r="AR175" s="342"/>
      <c r="AS175" s="342"/>
      <c r="AT175" s="342"/>
      <c r="AU175" s="342"/>
      <c r="AV175" s="342"/>
      <c r="AW175" s="342"/>
      <c r="AX175" s="342"/>
      <c r="AY175" s="342"/>
      <c r="AZ175" s="342"/>
    </row>
    <row r="176" spans="1:52" ht="15.75" customHeight="1" x14ac:dyDescent="0.3">
      <c r="A176" s="342"/>
      <c r="B176" s="342"/>
      <c r="C176" s="342"/>
      <c r="D176" s="342"/>
      <c r="E176" s="342"/>
      <c r="F176" s="342"/>
      <c r="G176" s="342"/>
      <c r="H176" s="342"/>
      <c r="I176" s="342"/>
      <c r="J176" s="342"/>
      <c r="K176" s="342"/>
      <c r="L176" s="342"/>
      <c r="M176" s="342"/>
      <c r="N176" s="342"/>
      <c r="O176" s="342"/>
      <c r="P176" s="342"/>
      <c r="Q176" s="342"/>
      <c r="R176" s="342"/>
      <c r="S176" s="342"/>
      <c r="T176" s="342"/>
      <c r="U176" s="342"/>
      <c r="V176" s="342"/>
      <c r="W176" s="342"/>
      <c r="X176" s="342"/>
      <c r="Y176" s="342"/>
      <c r="Z176" s="342"/>
      <c r="AA176" s="342"/>
      <c r="AB176" s="342"/>
      <c r="AC176" s="342"/>
      <c r="AD176" s="342"/>
      <c r="AE176" s="342"/>
      <c r="AF176" s="342"/>
      <c r="AG176" s="342"/>
      <c r="AH176" s="342"/>
      <c r="AI176" s="342"/>
      <c r="AJ176" s="342"/>
      <c r="AK176" s="342"/>
      <c r="AL176" s="342"/>
      <c r="AM176" s="342"/>
      <c r="AN176" s="342"/>
      <c r="AO176" s="342"/>
      <c r="AP176" s="342"/>
      <c r="AQ176" s="342"/>
      <c r="AR176" s="342"/>
      <c r="AS176" s="342"/>
      <c r="AT176" s="342"/>
      <c r="AU176" s="342"/>
      <c r="AV176" s="342"/>
      <c r="AW176" s="342"/>
      <c r="AX176" s="342"/>
      <c r="AY176" s="342"/>
      <c r="AZ176" s="342"/>
    </row>
    <row r="177" spans="1:52" ht="15.75" customHeight="1" x14ac:dyDescent="0.3">
      <c r="A177" s="342"/>
      <c r="B177" s="342"/>
      <c r="C177" s="342"/>
      <c r="D177" s="342"/>
      <c r="E177" s="342"/>
      <c r="F177" s="342"/>
      <c r="G177" s="342"/>
      <c r="H177" s="342"/>
      <c r="I177" s="342"/>
      <c r="J177" s="342"/>
      <c r="K177" s="342"/>
      <c r="L177" s="342"/>
      <c r="M177" s="342"/>
      <c r="N177" s="342"/>
      <c r="O177" s="342"/>
      <c r="P177" s="342"/>
      <c r="Q177" s="342"/>
      <c r="R177" s="342"/>
      <c r="S177" s="342"/>
      <c r="T177" s="342"/>
      <c r="U177" s="342"/>
      <c r="V177" s="342"/>
      <c r="W177" s="342"/>
      <c r="X177" s="342"/>
      <c r="Y177" s="342"/>
      <c r="Z177" s="342"/>
      <c r="AA177" s="342"/>
      <c r="AB177" s="342"/>
      <c r="AC177" s="342"/>
      <c r="AD177" s="342"/>
      <c r="AE177" s="342"/>
      <c r="AF177" s="342"/>
      <c r="AG177" s="342"/>
      <c r="AH177" s="342"/>
      <c r="AI177" s="342"/>
      <c r="AJ177" s="342"/>
      <c r="AK177" s="342"/>
      <c r="AL177" s="342"/>
      <c r="AM177" s="342"/>
      <c r="AN177" s="342"/>
      <c r="AO177" s="342"/>
      <c r="AP177" s="342"/>
      <c r="AQ177" s="342"/>
      <c r="AR177" s="342"/>
      <c r="AS177" s="342"/>
      <c r="AT177" s="342"/>
      <c r="AU177" s="342"/>
      <c r="AV177" s="342"/>
      <c r="AW177" s="342"/>
      <c r="AX177" s="342"/>
      <c r="AY177" s="342"/>
      <c r="AZ177" s="342"/>
    </row>
    <row r="178" spans="1:52" ht="15.75" customHeight="1" x14ac:dyDescent="0.3">
      <c r="A178" s="342"/>
      <c r="B178" s="342"/>
      <c r="C178" s="342"/>
      <c r="D178" s="342"/>
      <c r="E178" s="342"/>
      <c r="F178" s="342"/>
      <c r="G178" s="342"/>
      <c r="H178" s="342"/>
      <c r="I178" s="342"/>
      <c r="J178" s="342"/>
      <c r="K178" s="342"/>
      <c r="L178" s="342"/>
      <c r="M178" s="342"/>
      <c r="N178" s="342"/>
      <c r="O178" s="342"/>
      <c r="P178" s="342"/>
      <c r="Q178" s="342"/>
      <c r="R178" s="342"/>
      <c r="S178" s="342"/>
      <c r="T178" s="342"/>
      <c r="U178" s="342"/>
      <c r="V178" s="342"/>
      <c r="W178" s="342"/>
      <c r="X178" s="342"/>
      <c r="Y178" s="342"/>
      <c r="Z178" s="342"/>
      <c r="AA178" s="342"/>
      <c r="AB178" s="342"/>
      <c r="AC178" s="342"/>
      <c r="AD178" s="342"/>
      <c r="AE178" s="342"/>
      <c r="AF178" s="342"/>
      <c r="AG178" s="342"/>
      <c r="AH178" s="342"/>
      <c r="AI178" s="342"/>
      <c r="AJ178" s="342"/>
      <c r="AK178" s="342"/>
      <c r="AL178" s="342"/>
      <c r="AM178" s="342"/>
      <c r="AN178" s="342"/>
      <c r="AO178" s="342"/>
      <c r="AP178" s="342"/>
      <c r="AQ178" s="342"/>
      <c r="AR178" s="342"/>
      <c r="AS178" s="342"/>
      <c r="AT178" s="342"/>
      <c r="AU178" s="342"/>
      <c r="AV178" s="342"/>
      <c r="AW178" s="342"/>
      <c r="AX178" s="342"/>
      <c r="AY178" s="342"/>
      <c r="AZ178" s="342"/>
    </row>
    <row r="179" spans="1:52" ht="15.75" customHeight="1" x14ac:dyDescent="0.3">
      <c r="A179" s="342"/>
      <c r="B179" s="342"/>
      <c r="C179" s="342"/>
      <c r="D179" s="342"/>
      <c r="E179" s="342"/>
      <c r="F179" s="342"/>
      <c r="G179" s="342"/>
      <c r="H179" s="342"/>
      <c r="I179" s="342"/>
      <c r="J179" s="342"/>
      <c r="K179" s="342"/>
      <c r="L179" s="342"/>
      <c r="M179" s="342"/>
      <c r="N179" s="342"/>
      <c r="O179" s="342"/>
      <c r="P179" s="342"/>
      <c r="Q179" s="342"/>
      <c r="R179" s="342"/>
      <c r="S179" s="342"/>
      <c r="T179" s="342"/>
      <c r="U179" s="342"/>
      <c r="V179" s="342"/>
      <c r="W179" s="342"/>
      <c r="X179" s="342"/>
      <c r="Y179" s="342"/>
      <c r="Z179" s="342"/>
      <c r="AA179" s="342"/>
      <c r="AB179" s="342"/>
      <c r="AC179" s="342"/>
      <c r="AD179" s="342"/>
      <c r="AE179" s="342"/>
      <c r="AF179" s="342"/>
      <c r="AG179" s="342"/>
      <c r="AH179" s="342"/>
      <c r="AI179" s="342"/>
      <c r="AJ179" s="342"/>
      <c r="AK179" s="342"/>
      <c r="AL179" s="342"/>
      <c r="AM179" s="342"/>
      <c r="AN179" s="342"/>
      <c r="AO179" s="342"/>
      <c r="AP179" s="342"/>
      <c r="AQ179" s="342"/>
      <c r="AR179" s="342"/>
      <c r="AS179" s="342"/>
      <c r="AT179" s="342"/>
      <c r="AU179" s="342"/>
      <c r="AV179" s="342"/>
      <c r="AW179" s="342"/>
      <c r="AX179" s="342"/>
      <c r="AY179" s="342"/>
      <c r="AZ179" s="342"/>
    </row>
    <row r="180" spans="1:52" ht="15.75" customHeight="1" x14ac:dyDescent="0.3">
      <c r="A180" s="342"/>
      <c r="B180" s="342"/>
      <c r="C180" s="342"/>
      <c r="D180" s="342"/>
      <c r="E180" s="342"/>
      <c r="F180" s="342"/>
      <c r="G180" s="342"/>
      <c r="H180" s="342"/>
      <c r="I180" s="342"/>
      <c r="J180" s="342"/>
      <c r="K180" s="342"/>
      <c r="L180" s="342"/>
      <c r="M180" s="342"/>
      <c r="N180" s="342"/>
      <c r="O180" s="342"/>
      <c r="P180" s="342"/>
      <c r="Q180" s="342"/>
      <c r="R180" s="342"/>
      <c r="S180" s="342"/>
      <c r="T180" s="342"/>
      <c r="U180" s="342"/>
      <c r="V180" s="342"/>
      <c r="W180" s="342"/>
      <c r="X180" s="342"/>
      <c r="Y180" s="342"/>
      <c r="Z180" s="342"/>
      <c r="AA180" s="342"/>
      <c r="AB180" s="342"/>
      <c r="AC180" s="342"/>
      <c r="AD180" s="342"/>
      <c r="AE180" s="342"/>
      <c r="AF180" s="342"/>
      <c r="AG180" s="342"/>
      <c r="AH180" s="342"/>
      <c r="AI180" s="342"/>
      <c r="AJ180" s="342"/>
      <c r="AK180" s="342"/>
      <c r="AL180" s="342"/>
      <c r="AM180" s="342"/>
      <c r="AN180" s="342"/>
      <c r="AO180" s="342"/>
      <c r="AP180" s="342"/>
      <c r="AQ180" s="342"/>
      <c r="AR180" s="342"/>
      <c r="AS180" s="342"/>
      <c r="AT180" s="342"/>
      <c r="AU180" s="342"/>
      <c r="AV180" s="342"/>
      <c r="AW180" s="342"/>
      <c r="AX180" s="342"/>
      <c r="AY180" s="342"/>
      <c r="AZ180" s="342"/>
    </row>
    <row r="181" spans="1:52" ht="15.75" customHeight="1" x14ac:dyDescent="0.3">
      <c r="A181" s="342"/>
      <c r="B181" s="342"/>
      <c r="C181" s="342"/>
      <c r="D181" s="342"/>
      <c r="E181" s="342"/>
      <c r="F181" s="342"/>
      <c r="G181" s="342"/>
      <c r="H181" s="342"/>
      <c r="I181" s="342"/>
      <c r="J181" s="342"/>
      <c r="K181" s="342"/>
      <c r="L181" s="342"/>
      <c r="M181" s="342"/>
      <c r="N181" s="342"/>
      <c r="O181" s="342"/>
      <c r="P181" s="342"/>
      <c r="Q181" s="342"/>
      <c r="R181" s="342"/>
      <c r="S181" s="342"/>
      <c r="T181" s="342"/>
      <c r="U181" s="342"/>
      <c r="V181" s="342"/>
      <c r="W181" s="342"/>
      <c r="X181" s="342"/>
      <c r="Y181" s="342"/>
      <c r="Z181" s="342"/>
      <c r="AA181" s="342"/>
      <c r="AB181" s="342"/>
      <c r="AC181" s="342"/>
      <c r="AD181" s="342"/>
      <c r="AE181" s="342"/>
      <c r="AF181" s="342"/>
      <c r="AG181" s="342"/>
      <c r="AH181" s="342"/>
      <c r="AI181" s="342"/>
      <c r="AJ181" s="342"/>
      <c r="AK181" s="342"/>
      <c r="AL181" s="342"/>
      <c r="AM181" s="342"/>
      <c r="AN181" s="342"/>
      <c r="AO181" s="342"/>
      <c r="AP181" s="342"/>
      <c r="AQ181" s="342"/>
      <c r="AR181" s="342"/>
      <c r="AS181" s="342"/>
      <c r="AT181" s="342"/>
      <c r="AU181" s="342"/>
      <c r="AV181" s="342"/>
      <c r="AW181" s="342"/>
      <c r="AX181" s="342"/>
      <c r="AY181" s="342"/>
      <c r="AZ181" s="342"/>
    </row>
    <row r="182" spans="1:52" ht="15.75" customHeight="1" x14ac:dyDescent="0.3">
      <c r="A182" s="342"/>
      <c r="B182" s="342"/>
      <c r="C182" s="342"/>
      <c r="D182" s="342"/>
      <c r="E182" s="342"/>
      <c r="F182" s="342"/>
      <c r="G182" s="342"/>
      <c r="H182" s="342"/>
      <c r="I182" s="342"/>
      <c r="J182" s="342"/>
      <c r="K182" s="342"/>
      <c r="L182" s="342"/>
      <c r="M182" s="342"/>
      <c r="N182" s="342"/>
      <c r="O182" s="342"/>
      <c r="P182" s="342"/>
      <c r="Q182" s="342"/>
      <c r="R182" s="342"/>
      <c r="S182" s="342"/>
      <c r="T182" s="342"/>
      <c r="U182" s="342"/>
      <c r="V182" s="342"/>
      <c r="W182" s="342"/>
      <c r="X182" s="342"/>
      <c r="Y182" s="342"/>
      <c r="Z182" s="342"/>
      <c r="AA182" s="342"/>
      <c r="AB182" s="342"/>
      <c r="AC182" s="342"/>
      <c r="AD182" s="342"/>
      <c r="AE182" s="342"/>
      <c r="AF182" s="342"/>
      <c r="AG182" s="342"/>
      <c r="AH182" s="342"/>
      <c r="AI182" s="342"/>
      <c r="AJ182" s="342"/>
      <c r="AK182" s="342"/>
      <c r="AL182" s="342"/>
      <c r="AM182" s="342"/>
      <c r="AN182" s="342"/>
      <c r="AO182" s="342"/>
      <c r="AP182" s="342"/>
      <c r="AQ182" s="342"/>
      <c r="AR182" s="342"/>
      <c r="AS182" s="342"/>
      <c r="AT182" s="342"/>
      <c r="AU182" s="342"/>
      <c r="AV182" s="342"/>
      <c r="AW182" s="342"/>
      <c r="AX182" s="342"/>
      <c r="AY182" s="342"/>
      <c r="AZ182" s="342"/>
    </row>
    <row r="183" spans="1:52" ht="15.75" customHeight="1" x14ac:dyDescent="0.3">
      <c r="A183" s="342"/>
      <c r="B183" s="342"/>
      <c r="C183" s="342"/>
      <c r="D183" s="342"/>
      <c r="E183" s="342"/>
      <c r="F183" s="342"/>
      <c r="G183" s="342"/>
      <c r="H183" s="342"/>
      <c r="I183" s="342"/>
      <c r="J183" s="342"/>
      <c r="K183" s="342"/>
      <c r="L183" s="342"/>
      <c r="M183" s="342"/>
      <c r="N183" s="342"/>
      <c r="O183" s="342"/>
      <c r="P183" s="342"/>
      <c r="Q183" s="342"/>
      <c r="R183" s="342"/>
      <c r="S183" s="342"/>
      <c r="T183" s="342"/>
      <c r="U183" s="342"/>
      <c r="V183" s="342"/>
      <c r="W183" s="342"/>
      <c r="X183" s="342"/>
      <c r="Y183" s="342"/>
      <c r="Z183" s="342"/>
      <c r="AA183" s="342"/>
      <c r="AB183" s="342"/>
      <c r="AC183" s="342"/>
      <c r="AD183" s="342"/>
      <c r="AE183" s="342"/>
      <c r="AF183" s="342"/>
      <c r="AG183" s="342"/>
      <c r="AH183" s="342"/>
      <c r="AI183" s="342"/>
      <c r="AJ183" s="342"/>
      <c r="AK183" s="342"/>
      <c r="AL183" s="342"/>
      <c r="AM183" s="342"/>
      <c r="AN183" s="342"/>
      <c r="AO183" s="342"/>
      <c r="AP183" s="342"/>
      <c r="AQ183" s="342"/>
      <c r="AR183" s="342"/>
      <c r="AS183" s="342"/>
      <c r="AT183" s="342"/>
      <c r="AU183" s="342"/>
      <c r="AV183" s="342"/>
      <c r="AW183" s="342"/>
      <c r="AX183" s="342"/>
      <c r="AY183" s="342"/>
      <c r="AZ183" s="342"/>
    </row>
    <row r="184" spans="1:52" ht="15.75" customHeight="1" x14ac:dyDescent="0.3">
      <c r="A184" s="342"/>
      <c r="B184" s="342"/>
      <c r="C184" s="342"/>
      <c r="D184" s="342"/>
      <c r="E184" s="342"/>
      <c r="F184" s="342"/>
      <c r="G184" s="342"/>
      <c r="H184" s="342"/>
      <c r="I184" s="342"/>
      <c r="J184" s="342"/>
      <c r="K184" s="342"/>
      <c r="L184" s="342"/>
      <c r="M184" s="342"/>
      <c r="N184" s="342"/>
      <c r="O184" s="342"/>
      <c r="P184" s="342"/>
      <c r="Q184" s="342"/>
      <c r="R184" s="342"/>
      <c r="S184" s="342"/>
      <c r="T184" s="342"/>
      <c r="U184" s="342"/>
      <c r="V184" s="342"/>
      <c r="W184" s="342"/>
      <c r="X184" s="342"/>
      <c r="Y184" s="342"/>
      <c r="Z184" s="342"/>
      <c r="AA184" s="342"/>
      <c r="AB184" s="342"/>
      <c r="AC184" s="342"/>
      <c r="AD184" s="342"/>
      <c r="AE184" s="342"/>
      <c r="AF184" s="342"/>
      <c r="AG184" s="342"/>
      <c r="AH184" s="342"/>
      <c r="AI184" s="342"/>
      <c r="AJ184" s="342"/>
      <c r="AK184" s="342"/>
      <c r="AL184" s="342"/>
      <c r="AM184" s="342"/>
      <c r="AN184" s="342"/>
      <c r="AO184" s="342"/>
      <c r="AP184" s="342"/>
      <c r="AQ184" s="342"/>
      <c r="AR184" s="342"/>
      <c r="AS184" s="342"/>
      <c r="AT184" s="342"/>
      <c r="AU184" s="342"/>
      <c r="AV184" s="342"/>
      <c r="AW184" s="342"/>
      <c r="AX184" s="342"/>
      <c r="AY184" s="342"/>
      <c r="AZ184" s="342"/>
    </row>
    <row r="185" spans="1:52" ht="15.75" customHeight="1" x14ac:dyDescent="0.3">
      <c r="A185" s="342"/>
      <c r="B185" s="342"/>
      <c r="C185" s="342"/>
      <c r="D185" s="342"/>
      <c r="E185" s="342"/>
      <c r="F185" s="342"/>
      <c r="G185" s="342"/>
      <c r="H185" s="342"/>
      <c r="I185" s="342"/>
      <c r="J185" s="342"/>
      <c r="K185" s="342"/>
      <c r="L185" s="342"/>
      <c r="M185" s="342"/>
      <c r="N185" s="342"/>
      <c r="O185" s="342"/>
      <c r="P185" s="342"/>
      <c r="Q185" s="342"/>
      <c r="R185" s="342"/>
      <c r="S185" s="342"/>
      <c r="T185" s="342"/>
      <c r="U185" s="342"/>
      <c r="V185" s="342"/>
      <c r="W185" s="342"/>
      <c r="X185" s="342"/>
      <c r="Y185" s="342"/>
      <c r="Z185" s="342"/>
      <c r="AA185" s="342"/>
      <c r="AB185" s="342"/>
      <c r="AC185" s="342"/>
      <c r="AD185" s="342"/>
      <c r="AE185" s="342"/>
      <c r="AF185" s="342"/>
      <c r="AG185" s="342"/>
      <c r="AH185" s="342"/>
      <c r="AI185" s="342"/>
      <c r="AJ185" s="342"/>
      <c r="AK185" s="342"/>
      <c r="AL185" s="342"/>
      <c r="AM185" s="342"/>
      <c r="AN185" s="342"/>
      <c r="AO185" s="342"/>
      <c r="AP185" s="342"/>
      <c r="AQ185" s="342"/>
      <c r="AR185" s="342"/>
      <c r="AS185" s="342"/>
      <c r="AT185" s="342"/>
      <c r="AU185" s="342"/>
      <c r="AV185" s="342"/>
      <c r="AW185" s="342"/>
      <c r="AX185" s="342"/>
      <c r="AY185" s="342"/>
      <c r="AZ185" s="342"/>
    </row>
    <row r="186" spans="1:52" ht="15.75" customHeight="1" x14ac:dyDescent="0.3">
      <c r="A186" s="342"/>
      <c r="B186" s="342"/>
      <c r="C186" s="342"/>
      <c r="D186" s="342"/>
      <c r="E186" s="342"/>
      <c r="F186" s="342"/>
      <c r="G186" s="342"/>
      <c r="H186" s="342"/>
      <c r="I186" s="342"/>
      <c r="J186" s="342"/>
      <c r="K186" s="342"/>
      <c r="L186" s="342"/>
      <c r="M186" s="342"/>
      <c r="N186" s="342"/>
      <c r="O186" s="342"/>
      <c r="P186" s="342"/>
      <c r="Q186" s="342"/>
      <c r="R186" s="342"/>
      <c r="S186" s="342"/>
      <c r="T186" s="342"/>
      <c r="U186" s="342"/>
      <c r="V186" s="342"/>
      <c r="W186" s="342"/>
      <c r="X186" s="342"/>
      <c r="Y186" s="342"/>
      <c r="Z186" s="342"/>
      <c r="AA186" s="342"/>
      <c r="AB186" s="342"/>
      <c r="AC186" s="342"/>
      <c r="AD186" s="342"/>
      <c r="AE186" s="342"/>
      <c r="AF186" s="342"/>
      <c r="AG186" s="342"/>
      <c r="AH186" s="342"/>
      <c r="AI186" s="342"/>
      <c r="AJ186" s="342"/>
      <c r="AK186" s="342"/>
      <c r="AL186" s="342"/>
      <c r="AM186" s="342"/>
      <c r="AN186" s="342"/>
      <c r="AO186" s="342"/>
      <c r="AP186" s="342"/>
      <c r="AQ186" s="342"/>
      <c r="AR186" s="342"/>
      <c r="AS186" s="342"/>
      <c r="AT186" s="342"/>
      <c r="AU186" s="342"/>
      <c r="AV186" s="342"/>
      <c r="AW186" s="342"/>
      <c r="AX186" s="342"/>
      <c r="AY186" s="342"/>
      <c r="AZ186" s="342"/>
    </row>
    <row r="187" spans="1:52" ht="15.75" customHeight="1" x14ac:dyDescent="0.3">
      <c r="A187" s="342"/>
      <c r="B187" s="342"/>
      <c r="C187" s="342"/>
      <c r="D187" s="342"/>
      <c r="E187" s="342"/>
      <c r="F187" s="342"/>
      <c r="G187" s="342"/>
      <c r="H187" s="342"/>
      <c r="I187" s="342"/>
      <c r="J187" s="342"/>
      <c r="K187" s="342"/>
      <c r="L187" s="342"/>
      <c r="M187" s="342"/>
      <c r="N187" s="342"/>
      <c r="O187" s="342"/>
      <c r="P187" s="342"/>
      <c r="Q187" s="342"/>
      <c r="R187" s="342"/>
      <c r="S187" s="342"/>
      <c r="T187" s="342"/>
      <c r="U187" s="342"/>
      <c r="V187" s="342"/>
      <c r="W187" s="342"/>
      <c r="X187" s="342"/>
      <c r="Y187" s="342"/>
      <c r="Z187" s="342"/>
      <c r="AA187" s="342"/>
      <c r="AB187" s="342"/>
      <c r="AC187" s="342"/>
      <c r="AD187" s="342"/>
      <c r="AE187" s="342"/>
      <c r="AF187" s="342"/>
      <c r="AG187" s="342"/>
      <c r="AH187" s="342"/>
      <c r="AI187" s="342"/>
      <c r="AJ187" s="342"/>
      <c r="AK187" s="342"/>
      <c r="AL187" s="342"/>
      <c r="AM187" s="342"/>
      <c r="AN187" s="342"/>
      <c r="AO187" s="342"/>
      <c r="AP187" s="342"/>
      <c r="AQ187" s="342"/>
      <c r="AR187" s="342"/>
      <c r="AS187" s="342"/>
      <c r="AT187" s="342"/>
      <c r="AU187" s="342"/>
      <c r="AV187" s="342"/>
      <c r="AW187" s="342"/>
      <c r="AX187" s="342"/>
      <c r="AY187" s="342"/>
      <c r="AZ187" s="342"/>
    </row>
    <row r="188" spans="1:52" ht="15.75" customHeight="1" x14ac:dyDescent="0.3">
      <c r="A188" s="342"/>
      <c r="B188" s="342"/>
      <c r="C188" s="342"/>
      <c r="D188" s="342"/>
      <c r="E188" s="342"/>
      <c r="F188" s="342"/>
      <c r="G188" s="342"/>
      <c r="H188" s="342"/>
      <c r="I188" s="342"/>
      <c r="J188" s="342"/>
      <c r="K188" s="342"/>
      <c r="L188" s="342"/>
      <c r="M188" s="342"/>
      <c r="N188" s="342"/>
      <c r="O188" s="342"/>
      <c r="P188" s="342"/>
      <c r="Q188" s="342"/>
      <c r="R188" s="342"/>
      <c r="S188" s="342"/>
      <c r="T188" s="342"/>
      <c r="U188" s="342"/>
      <c r="V188" s="342"/>
      <c r="W188" s="342"/>
      <c r="X188" s="342"/>
      <c r="Y188" s="342"/>
      <c r="Z188" s="342"/>
      <c r="AA188" s="342"/>
      <c r="AB188" s="342"/>
      <c r="AC188" s="342"/>
      <c r="AD188" s="342"/>
      <c r="AE188" s="342"/>
      <c r="AF188" s="342"/>
      <c r="AG188" s="342"/>
      <c r="AH188" s="342"/>
      <c r="AI188" s="342"/>
      <c r="AJ188" s="342"/>
      <c r="AK188" s="342"/>
      <c r="AL188" s="342"/>
      <c r="AM188" s="342"/>
      <c r="AN188" s="342"/>
      <c r="AO188" s="342"/>
      <c r="AP188" s="342"/>
      <c r="AQ188" s="342"/>
      <c r="AR188" s="342"/>
      <c r="AS188" s="342"/>
      <c r="AT188" s="342"/>
      <c r="AU188" s="342"/>
      <c r="AV188" s="342"/>
      <c r="AW188" s="342"/>
      <c r="AX188" s="342"/>
      <c r="AY188" s="342"/>
      <c r="AZ188" s="342"/>
    </row>
    <row r="189" spans="1:52" ht="15.75" customHeight="1" x14ac:dyDescent="0.3">
      <c r="A189" s="342"/>
      <c r="B189" s="342"/>
      <c r="C189" s="342"/>
      <c r="D189" s="342"/>
      <c r="E189" s="342"/>
      <c r="F189" s="342"/>
      <c r="G189" s="342"/>
      <c r="H189" s="342"/>
      <c r="I189" s="342"/>
      <c r="J189" s="342"/>
      <c r="K189" s="342"/>
      <c r="L189" s="342"/>
      <c r="M189" s="342"/>
      <c r="N189" s="342"/>
      <c r="O189" s="342"/>
      <c r="P189" s="342"/>
      <c r="Q189" s="342"/>
      <c r="R189" s="342"/>
      <c r="S189" s="342"/>
      <c r="T189" s="342"/>
      <c r="U189" s="342"/>
      <c r="V189" s="342"/>
      <c r="W189" s="342"/>
      <c r="X189" s="342"/>
      <c r="Y189" s="342"/>
      <c r="Z189" s="342"/>
      <c r="AA189" s="342"/>
      <c r="AB189" s="342"/>
      <c r="AC189" s="342"/>
      <c r="AD189" s="342"/>
      <c r="AE189" s="342"/>
      <c r="AF189" s="342"/>
      <c r="AG189" s="342"/>
      <c r="AH189" s="342"/>
      <c r="AI189" s="342"/>
      <c r="AJ189" s="342"/>
      <c r="AK189" s="342"/>
      <c r="AL189" s="342"/>
      <c r="AM189" s="342"/>
      <c r="AN189" s="342"/>
      <c r="AO189" s="342"/>
      <c r="AP189" s="342"/>
      <c r="AQ189" s="342"/>
      <c r="AR189" s="342"/>
      <c r="AS189" s="342"/>
      <c r="AT189" s="342"/>
      <c r="AU189" s="342"/>
      <c r="AV189" s="342"/>
      <c r="AW189" s="342"/>
      <c r="AX189" s="342"/>
      <c r="AY189" s="342"/>
      <c r="AZ189" s="342"/>
    </row>
    <row r="190" spans="1:52" ht="15.75" customHeight="1" x14ac:dyDescent="0.3">
      <c r="A190" s="342"/>
      <c r="B190" s="342"/>
      <c r="C190" s="342"/>
      <c r="D190" s="342"/>
      <c r="E190" s="342"/>
      <c r="F190" s="342"/>
      <c r="G190" s="342"/>
      <c r="H190" s="342"/>
      <c r="I190" s="342"/>
      <c r="J190" s="342"/>
      <c r="K190" s="342"/>
      <c r="L190" s="342"/>
      <c r="M190" s="342"/>
      <c r="N190" s="342"/>
      <c r="O190" s="342"/>
      <c r="P190" s="342"/>
      <c r="Q190" s="342"/>
      <c r="R190" s="342"/>
      <c r="S190" s="342"/>
      <c r="T190" s="342"/>
      <c r="U190" s="342"/>
      <c r="V190" s="342"/>
      <c r="W190" s="342"/>
      <c r="X190" s="342"/>
      <c r="Y190" s="342"/>
      <c r="Z190" s="342"/>
      <c r="AA190" s="342"/>
      <c r="AB190" s="342"/>
      <c r="AC190" s="342"/>
      <c r="AD190" s="342"/>
      <c r="AE190" s="342"/>
      <c r="AF190" s="342"/>
      <c r="AG190" s="342"/>
      <c r="AH190" s="342"/>
      <c r="AI190" s="342"/>
      <c r="AJ190" s="342"/>
      <c r="AK190" s="342"/>
      <c r="AL190" s="342"/>
      <c r="AM190" s="342"/>
      <c r="AN190" s="342"/>
      <c r="AO190" s="342"/>
      <c r="AP190" s="342"/>
      <c r="AQ190" s="342"/>
      <c r="AR190" s="342"/>
      <c r="AS190" s="342"/>
      <c r="AT190" s="342"/>
      <c r="AU190" s="342"/>
      <c r="AV190" s="342"/>
      <c r="AW190" s="342"/>
      <c r="AX190" s="342"/>
      <c r="AY190" s="342"/>
      <c r="AZ190" s="342"/>
    </row>
    <row r="191" spans="1:52" ht="15.75" customHeight="1" x14ac:dyDescent="0.3">
      <c r="A191" s="342"/>
      <c r="B191" s="342"/>
      <c r="C191" s="342"/>
      <c r="D191" s="342"/>
      <c r="E191" s="342"/>
      <c r="F191" s="342"/>
      <c r="G191" s="342"/>
      <c r="H191" s="342"/>
      <c r="I191" s="342"/>
      <c r="J191" s="342"/>
      <c r="K191" s="342"/>
      <c r="L191" s="342"/>
      <c r="M191" s="342"/>
      <c r="N191" s="342"/>
      <c r="O191" s="342"/>
      <c r="P191" s="342"/>
      <c r="Q191" s="342"/>
      <c r="R191" s="342"/>
      <c r="S191" s="342"/>
      <c r="T191" s="342"/>
      <c r="U191" s="342"/>
      <c r="V191" s="342"/>
      <c r="W191" s="342"/>
      <c r="X191" s="342"/>
      <c r="Y191" s="342"/>
      <c r="Z191" s="342"/>
      <c r="AA191" s="342"/>
      <c r="AB191" s="342"/>
      <c r="AC191" s="342"/>
      <c r="AD191" s="342"/>
      <c r="AE191" s="342"/>
      <c r="AF191" s="342"/>
      <c r="AG191" s="342"/>
      <c r="AH191" s="342"/>
      <c r="AI191" s="342"/>
      <c r="AJ191" s="342"/>
      <c r="AK191" s="342"/>
      <c r="AL191" s="342"/>
      <c r="AM191" s="342"/>
      <c r="AN191" s="342"/>
      <c r="AO191" s="342"/>
      <c r="AP191" s="342"/>
      <c r="AQ191" s="342"/>
      <c r="AR191" s="342"/>
      <c r="AS191" s="342"/>
      <c r="AT191" s="342"/>
      <c r="AU191" s="342"/>
      <c r="AV191" s="342"/>
      <c r="AW191" s="342"/>
      <c r="AX191" s="342"/>
      <c r="AY191" s="342"/>
      <c r="AZ191" s="342"/>
    </row>
    <row r="192" spans="1:52" ht="15.75" customHeight="1" x14ac:dyDescent="0.3">
      <c r="A192" s="342"/>
      <c r="B192" s="342"/>
      <c r="C192" s="342"/>
      <c r="D192" s="342"/>
      <c r="E192" s="342"/>
      <c r="F192" s="342"/>
      <c r="G192" s="342"/>
      <c r="H192" s="342"/>
      <c r="I192" s="342"/>
      <c r="J192" s="342"/>
      <c r="K192" s="342"/>
      <c r="L192" s="342"/>
      <c r="M192" s="342"/>
      <c r="N192" s="342"/>
      <c r="O192" s="342"/>
      <c r="P192" s="342"/>
      <c r="Q192" s="342"/>
      <c r="R192" s="342"/>
      <c r="S192" s="342"/>
      <c r="T192" s="342"/>
      <c r="U192" s="342"/>
      <c r="V192" s="342"/>
      <c r="W192" s="342"/>
      <c r="X192" s="342"/>
      <c r="Y192" s="342"/>
      <c r="Z192" s="342"/>
      <c r="AA192" s="342"/>
      <c r="AB192" s="342"/>
      <c r="AC192" s="342"/>
      <c r="AD192" s="342"/>
      <c r="AE192" s="342"/>
      <c r="AF192" s="342"/>
      <c r="AG192" s="342"/>
      <c r="AH192" s="342"/>
      <c r="AI192" s="342"/>
      <c r="AJ192" s="342"/>
      <c r="AK192" s="342"/>
      <c r="AL192" s="342"/>
      <c r="AM192" s="342"/>
      <c r="AN192" s="342"/>
      <c r="AO192" s="342"/>
      <c r="AP192" s="342"/>
      <c r="AQ192" s="342"/>
      <c r="AR192" s="342"/>
      <c r="AS192" s="342"/>
      <c r="AT192" s="342"/>
      <c r="AU192" s="342"/>
      <c r="AV192" s="342"/>
      <c r="AW192" s="342"/>
      <c r="AX192" s="342"/>
      <c r="AY192" s="342"/>
      <c r="AZ192" s="342"/>
    </row>
    <row r="193" spans="1:52" ht="15.75" customHeight="1" x14ac:dyDescent="0.3">
      <c r="A193" s="342"/>
      <c r="B193" s="342"/>
      <c r="C193" s="342"/>
      <c r="D193" s="342"/>
      <c r="E193" s="342"/>
      <c r="F193" s="342"/>
      <c r="G193" s="342"/>
      <c r="H193" s="342"/>
      <c r="I193" s="342"/>
      <c r="J193" s="342"/>
      <c r="K193" s="342"/>
      <c r="L193" s="342"/>
      <c r="M193" s="342"/>
      <c r="N193" s="342"/>
      <c r="O193" s="342"/>
      <c r="P193" s="342"/>
      <c r="Q193" s="342"/>
      <c r="R193" s="342"/>
      <c r="S193" s="342"/>
      <c r="T193" s="342"/>
      <c r="U193" s="342"/>
      <c r="V193" s="342"/>
      <c r="W193" s="342"/>
      <c r="X193" s="342"/>
      <c r="Y193" s="342"/>
      <c r="Z193" s="342"/>
      <c r="AA193" s="342"/>
      <c r="AB193" s="342"/>
      <c r="AC193" s="342"/>
      <c r="AD193" s="342"/>
      <c r="AE193" s="342"/>
      <c r="AF193" s="342"/>
      <c r="AG193" s="342"/>
      <c r="AH193" s="342"/>
      <c r="AI193" s="342"/>
      <c r="AJ193" s="342"/>
      <c r="AK193" s="342"/>
      <c r="AL193" s="342"/>
      <c r="AM193" s="342"/>
      <c r="AN193" s="342"/>
      <c r="AO193" s="342"/>
      <c r="AP193" s="342"/>
      <c r="AQ193" s="342"/>
      <c r="AR193" s="342"/>
      <c r="AS193" s="342"/>
      <c r="AT193" s="342"/>
      <c r="AU193" s="342"/>
      <c r="AV193" s="342"/>
      <c r="AW193" s="342"/>
      <c r="AX193" s="342"/>
      <c r="AY193" s="342"/>
      <c r="AZ193" s="342"/>
    </row>
    <row r="194" spans="1:52" ht="15.75" customHeight="1" x14ac:dyDescent="0.3">
      <c r="A194" s="342"/>
      <c r="B194" s="342"/>
      <c r="C194" s="342"/>
      <c r="D194" s="342"/>
      <c r="E194" s="342"/>
      <c r="F194" s="342"/>
      <c r="G194" s="342"/>
      <c r="H194" s="342"/>
      <c r="I194" s="342"/>
      <c r="J194" s="342"/>
      <c r="K194" s="342"/>
      <c r="L194" s="342"/>
      <c r="M194" s="342"/>
      <c r="N194" s="342"/>
      <c r="O194" s="342"/>
      <c r="P194" s="342"/>
      <c r="Q194" s="342"/>
      <c r="R194" s="342"/>
      <c r="S194" s="342"/>
      <c r="T194" s="342"/>
      <c r="U194" s="342"/>
      <c r="V194" s="342"/>
      <c r="W194" s="342"/>
      <c r="X194" s="342"/>
      <c r="Y194" s="342"/>
      <c r="Z194" s="342"/>
      <c r="AA194" s="342"/>
      <c r="AB194" s="342"/>
      <c r="AC194" s="342"/>
      <c r="AD194" s="342"/>
      <c r="AE194" s="342"/>
      <c r="AF194" s="342"/>
      <c r="AG194" s="342"/>
      <c r="AH194" s="342"/>
      <c r="AI194" s="342"/>
      <c r="AJ194" s="342"/>
      <c r="AK194" s="342"/>
      <c r="AL194" s="342"/>
      <c r="AM194" s="342"/>
      <c r="AN194" s="342"/>
      <c r="AO194" s="342"/>
      <c r="AP194" s="342"/>
      <c r="AQ194" s="342"/>
      <c r="AR194" s="342"/>
      <c r="AS194" s="342"/>
      <c r="AT194" s="342"/>
      <c r="AU194" s="342"/>
      <c r="AV194" s="342"/>
      <c r="AW194" s="342"/>
      <c r="AX194" s="342"/>
      <c r="AY194" s="342"/>
      <c r="AZ194" s="342"/>
    </row>
    <row r="195" spans="1:52" ht="15.75" customHeight="1" x14ac:dyDescent="0.3">
      <c r="A195" s="342"/>
      <c r="B195" s="342"/>
      <c r="C195" s="342"/>
      <c r="D195" s="342"/>
      <c r="E195" s="342"/>
      <c r="F195" s="342"/>
      <c r="G195" s="342"/>
      <c r="H195" s="342"/>
      <c r="I195" s="342"/>
      <c r="J195" s="342"/>
      <c r="K195" s="342"/>
      <c r="L195" s="342"/>
      <c r="M195" s="342"/>
      <c r="N195" s="342"/>
      <c r="O195" s="342"/>
      <c r="P195" s="342"/>
      <c r="Q195" s="342"/>
      <c r="R195" s="342"/>
      <c r="S195" s="342"/>
      <c r="T195" s="342"/>
      <c r="U195" s="342"/>
      <c r="V195" s="342"/>
      <c r="W195" s="342"/>
      <c r="X195" s="342"/>
      <c r="Y195" s="342"/>
      <c r="Z195" s="342"/>
      <c r="AA195" s="342"/>
      <c r="AB195" s="342"/>
      <c r="AC195" s="342"/>
      <c r="AD195" s="342"/>
      <c r="AE195" s="342"/>
      <c r="AF195" s="342"/>
      <c r="AG195" s="342"/>
      <c r="AH195" s="342"/>
      <c r="AI195" s="342"/>
      <c r="AJ195" s="342"/>
      <c r="AK195" s="342"/>
      <c r="AL195" s="342"/>
      <c r="AM195" s="342"/>
      <c r="AN195" s="342"/>
      <c r="AO195" s="342"/>
      <c r="AP195" s="342"/>
      <c r="AQ195" s="342"/>
      <c r="AR195" s="342"/>
      <c r="AS195" s="342"/>
      <c r="AT195" s="342"/>
      <c r="AU195" s="342"/>
      <c r="AV195" s="342"/>
      <c r="AW195" s="342"/>
      <c r="AX195" s="342"/>
      <c r="AY195" s="342"/>
      <c r="AZ195" s="342"/>
    </row>
    <row r="196" spans="1:52" ht="15.75" customHeight="1" x14ac:dyDescent="0.3">
      <c r="A196" s="342"/>
      <c r="B196" s="342"/>
      <c r="C196" s="342"/>
      <c r="D196" s="342"/>
      <c r="E196" s="342"/>
      <c r="F196" s="342"/>
      <c r="G196" s="342"/>
      <c r="H196" s="342"/>
      <c r="I196" s="342"/>
      <c r="J196" s="342"/>
      <c r="K196" s="342"/>
      <c r="L196" s="342"/>
      <c r="M196" s="342"/>
      <c r="N196" s="342"/>
      <c r="O196" s="342"/>
      <c r="P196" s="342"/>
      <c r="Q196" s="342"/>
      <c r="R196" s="342"/>
      <c r="S196" s="342"/>
      <c r="T196" s="342"/>
      <c r="U196" s="342"/>
      <c r="V196" s="342"/>
      <c r="W196" s="342"/>
      <c r="X196" s="342"/>
      <c r="Y196" s="342"/>
      <c r="Z196" s="342"/>
      <c r="AA196" s="342"/>
      <c r="AB196" s="342"/>
      <c r="AC196" s="342"/>
      <c r="AD196" s="342"/>
      <c r="AE196" s="342"/>
      <c r="AF196" s="342"/>
      <c r="AG196" s="342"/>
      <c r="AH196" s="342"/>
      <c r="AI196" s="342"/>
      <c r="AJ196" s="342"/>
      <c r="AK196" s="342"/>
      <c r="AL196" s="342"/>
      <c r="AM196" s="342"/>
      <c r="AN196" s="342"/>
      <c r="AO196" s="342"/>
      <c r="AP196" s="342"/>
      <c r="AQ196" s="342"/>
      <c r="AR196" s="342"/>
      <c r="AS196" s="342"/>
      <c r="AT196" s="342"/>
      <c r="AU196" s="342"/>
      <c r="AV196" s="342"/>
      <c r="AW196" s="342"/>
      <c r="AX196" s="342"/>
      <c r="AY196" s="342"/>
      <c r="AZ196" s="342"/>
    </row>
    <row r="197" spans="1:52" ht="15.75" customHeight="1" x14ac:dyDescent="0.3">
      <c r="A197" s="342"/>
      <c r="B197" s="342"/>
      <c r="C197" s="342"/>
      <c r="D197" s="342"/>
      <c r="E197" s="342"/>
      <c r="F197" s="342"/>
      <c r="G197" s="342"/>
      <c r="H197" s="342"/>
      <c r="I197" s="342"/>
      <c r="J197" s="342"/>
      <c r="K197" s="342"/>
      <c r="L197" s="342"/>
      <c r="M197" s="342"/>
      <c r="N197" s="342"/>
      <c r="O197" s="342"/>
      <c r="P197" s="342"/>
      <c r="Q197" s="342"/>
      <c r="R197" s="342"/>
      <c r="S197" s="342"/>
      <c r="T197" s="342"/>
      <c r="U197" s="342"/>
      <c r="V197" s="342"/>
      <c r="W197" s="342"/>
      <c r="X197" s="342"/>
      <c r="Y197" s="342"/>
      <c r="Z197" s="342"/>
      <c r="AA197" s="342"/>
      <c r="AB197" s="342"/>
      <c r="AC197" s="342"/>
      <c r="AD197" s="342"/>
      <c r="AE197" s="342"/>
      <c r="AF197" s="342"/>
      <c r="AG197" s="342"/>
      <c r="AH197" s="342"/>
      <c r="AI197" s="342"/>
      <c r="AJ197" s="342"/>
      <c r="AK197" s="342"/>
      <c r="AL197" s="342"/>
      <c r="AM197" s="342"/>
      <c r="AN197" s="342"/>
      <c r="AO197" s="342"/>
      <c r="AP197" s="342"/>
      <c r="AQ197" s="342"/>
      <c r="AR197" s="342"/>
      <c r="AS197" s="342"/>
      <c r="AT197" s="342"/>
      <c r="AU197" s="342"/>
      <c r="AV197" s="342"/>
      <c r="AW197" s="342"/>
      <c r="AX197" s="342"/>
      <c r="AY197" s="342"/>
      <c r="AZ197" s="342"/>
    </row>
    <row r="198" spans="1:52" ht="0" hidden="1" customHeight="1" x14ac:dyDescent="0.3">
      <c r="A198" s="340"/>
      <c r="B198" s="340"/>
      <c r="C198" s="340"/>
      <c r="D198" s="340"/>
      <c r="E198" s="340"/>
      <c r="F198" s="340"/>
      <c r="G198" s="340"/>
      <c r="H198" s="340"/>
      <c r="I198" s="340"/>
      <c r="J198" s="340"/>
      <c r="K198" s="340"/>
      <c r="L198" s="340"/>
      <c r="M198" s="340"/>
      <c r="N198" s="340"/>
      <c r="O198" s="340"/>
      <c r="P198" s="340"/>
      <c r="Q198" s="340"/>
      <c r="R198" s="340"/>
      <c r="S198" s="340"/>
      <c r="T198" s="340"/>
      <c r="U198" s="340"/>
      <c r="V198" s="340"/>
      <c r="W198" s="340"/>
      <c r="X198" s="340"/>
      <c r="Y198" s="340"/>
      <c r="Z198" s="340"/>
      <c r="AA198" s="340"/>
      <c r="AB198" s="340"/>
      <c r="AC198" s="340"/>
      <c r="AD198" s="340"/>
      <c r="AE198" s="340"/>
      <c r="AF198" s="340"/>
      <c r="AG198" s="340"/>
      <c r="AH198" s="340"/>
      <c r="AI198" s="340"/>
      <c r="AJ198" s="340"/>
      <c r="AK198" s="340"/>
      <c r="AL198" s="340"/>
      <c r="AM198" s="340"/>
      <c r="AN198" s="340"/>
      <c r="AO198" s="340"/>
      <c r="AP198" s="340"/>
      <c r="AQ198" s="340"/>
      <c r="AR198" s="340"/>
      <c r="AS198" s="340"/>
      <c r="AT198" s="340"/>
      <c r="AU198" s="340"/>
      <c r="AV198" s="340"/>
      <c r="AW198" s="340"/>
      <c r="AX198" s="340"/>
      <c r="AY198" s="340"/>
      <c r="AZ198" s="340"/>
    </row>
    <row r="199" spans="1:52" ht="0" hidden="1" customHeight="1" x14ac:dyDescent="0.3">
      <c r="A199" s="340"/>
      <c r="B199" s="340"/>
      <c r="C199" s="340"/>
      <c r="D199" s="340"/>
      <c r="E199" s="340"/>
      <c r="F199" s="340"/>
      <c r="G199" s="340"/>
      <c r="H199" s="340"/>
      <c r="I199" s="340"/>
      <c r="J199" s="340"/>
      <c r="K199" s="340"/>
      <c r="L199" s="340"/>
      <c r="M199" s="340"/>
      <c r="N199" s="340"/>
      <c r="O199" s="340"/>
      <c r="P199" s="340"/>
      <c r="Q199" s="340"/>
      <c r="R199" s="340"/>
      <c r="S199" s="340"/>
      <c r="T199" s="340"/>
      <c r="U199" s="340"/>
      <c r="V199" s="340"/>
      <c r="W199" s="340"/>
      <c r="X199" s="340"/>
      <c r="Y199" s="340"/>
      <c r="Z199" s="340"/>
      <c r="AA199" s="340"/>
      <c r="AB199" s="340"/>
      <c r="AC199" s="340"/>
      <c r="AD199" s="340"/>
      <c r="AE199" s="340"/>
      <c r="AF199" s="340"/>
      <c r="AG199" s="340"/>
      <c r="AH199" s="340"/>
      <c r="AI199" s="340"/>
      <c r="AJ199" s="340"/>
      <c r="AK199" s="340"/>
      <c r="AL199" s="340"/>
      <c r="AM199" s="340"/>
      <c r="AN199" s="340"/>
      <c r="AO199" s="340"/>
      <c r="AP199" s="340"/>
      <c r="AQ199" s="340"/>
      <c r="AR199" s="340"/>
      <c r="AS199" s="340"/>
      <c r="AT199" s="340"/>
      <c r="AU199" s="340"/>
      <c r="AV199" s="340"/>
      <c r="AW199" s="340"/>
      <c r="AX199" s="340"/>
      <c r="AY199" s="340"/>
      <c r="AZ199" s="340"/>
    </row>
    <row r="200" spans="1:52" ht="0" hidden="1" customHeight="1" x14ac:dyDescent="0.3">
      <c r="A200" s="340"/>
      <c r="B200" s="340"/>
      <c r="C200" s="340"/>
      <c r="D200" s="340"/>
      <c r="E200" s="340"/>
      <c r="F200" s="340"/>
      <c r="G200" s="340"/>
      <c r="H200" s="340"/>
      <c r="I200" s="340"/>
      <c r="J200" s="340"/>
      <c r="K200" s="340"/>
      <c r="L200" s="340"/>
      <c r="M200" s="340"/>
      <c r="N200" s="340"/>
      <c r="O200" s="340"/>
      <c r="P200" s="340"/>
      <c r="Q200" s="340"/>
      <c r="R200" s="340"/>
      <c r="S200" s="340"/>
      <c r="T200" s="340"/>
      <c r="U200" s="340"/>
      <c r="V200" s="340"/>
      <c r="W200" s="340"/>
      <c r="X200" s="340"/>
      <c r="Y200" s="340"/>
      <c r="Z200" s="340"/>
      <c r="AA200" s="340"/>
      <c r="AB200" s="340"/>
      <c r="AC200" s="340"/>
      <c r="AD200" s="340"/>
      <c r="AE200" s="340"/>
      <c r="AF200" s="340"/>
      <c r="AG200" s="340"/>
      <c r="AH200" s="340"/>
      <c r="AI200" s="340"/>
      <c r="AJ200" s="340"/>
      <c r="AK200" s="340"/>
      <c r="AL200" s="340"/>
      <c r="AM200" s="340"/>
      <c r="AN200" s="340"/>
      <c r="AO200" s="340"/>
      <c r="AP200" s="340"/>
      <c r="AQ200" s="340"/>
      <c r="AR200" s="340"/>
      <c r="AS200" s="340"/>
      <c r="AT200" s="340"/>
      <c r="AU200" s="340"/>
      <c r="AV200" s="340"/>
      <c r="AW200" s="340"/>
      <c r="AX200" s="340"/>
      <c r="AY200" s="340"/>
      <c r="AZ200" s="340"/>
    </row>
    <row r="201" spans="1:52" ht="0" hidden="1" customHeight="1" x14ac:dyDescent="0.3">
      <c r="A201" s="340"/>
      <c r="B201" s="340"/>
      <c r="C201" s="340"/>
      <c r="D201" s="340"/>
      <c r="E201" s="340"/>
      <c r="F201" s="340"/>
      <c r="G201" s="340"/>
      <c r="H201" s="340"/>
      <c r="I201" s="340"/>
      <c r="J201" s="340"/>
      <c r="K201" s="340"/>
      <c r="L201" s="340"/>
      <c r="M201" s="340"/>
      <c r="N201" s="340"/>
      <c r="O201" s="340"/>
      <c r="P201" s="340"/>
      <c r="Q201" s="340"/>
      <c r="R201" s="340"/>
      <c r="S201" s="340"/>
      <c r="T201" s="340"/>
      <c r="U201" s="340"/>
      <c r="V201" s="340"/>
      <c r="W201" s="340"/>
      <c r="X201" s="340"/>
      <c r="Y201" s="340"/>
      <c r="Z201" s="340"/>
      <c r="AA201" s="340"/>
      <c r="AB201" s="340"/>
      <c r="AC201" s="340"/>
      <c r="AD201" s="340"/>
      <c r="AE201" s="340"/>
      <c r="AF201" s="340"/>
      <c r="AG201" s="340"/>
      <c r="AH201" s="340"/>
      <c r="AI201" s="340"/>
      <c r="AJ201" s="340"/>
      <c r="AK201" s="340"/>
      <c r="AL201" s="340"/>
      <c r="AM201" s="340"/>
      <c r="AN201" s="340"/>
      <c r="AO201" s="340"/>
      <c r="AP201" s="340"/>
      <c r="AQ201" s="340"/>
      <c r="AR201" s="340"/>
      <c r="AS201" s="340"/>
      <c r="AT201" s="340"/>
      <c r="AU201" s="340"/>
      <c r="AV201" s="340"/>
      <c r="AW201" s="340"/>
      <c r="AX201" s="340"/>
      <c r="AY201" s="340"/>
      <c r="AZ201" s="340"/>
    </row>
    <row r="202" spans="1:52" ht="0" hidden="1" customHeight="1" x14ac:dyDescent="0.3">
      <c r="A202" s="340"/>
      <c r="B202" s="340"/>
      <c r="C202" s="340"/>
      <c r="D202" s="340"/>
      <c r="E202" s="340"/>
      <c r="F202" s="340"/>
      <c r="G202" s="340"/>
      <c r="H202" s="340"/>
      <c r="I202" s="340"/>
      <c r="J202" s="340"/>
      <c r="K202" s="340"/>
      <c r="L202" s="340"/>
      <c r="M202" s="340"/>
      <c r="N202" s="340"/>
      <c r="O202" s="340"/>
      <c r="P202" s="340"/>
      <c r="Q202" s="340"/>
      <c r="R202" s="340"/>
      <c r="S202" s="340"/>
      <c r="T202" s="340"/>
      <c r="U202" s="340"/>
      <c r="V202" s="340"/>
      <c r="W202" s="340"/>
      <c r="X202" s="340"/>
      <c r="Y202" s="340"/>
      <c r="Z202" s="340"/>
      <c r="AA202" s="340"/>
      <c r="AB202" s="340"/>
      <c r="AC202" s="340"/>
      <c r="AD202" s="340"/>
      <c r="AE202" s="340"/>
      <c r="AF202" s="340"/>
      <c r="AG202" s="340"/>
      <c r="AH202" s="340"/>
      <c r="AI202" s="340"/>
      <c r="AJ202" s="340"/>
      <c r="AK202" s="340"/>
      <c r="AL202" s="340"/>
      <c r="AM202" s="340"/>
      <c r="AN202" s="340"/>
      <c r="AO202" s="340"/>
      <c r="AP202" s="340"/>
      <c r="AQ202" s="340"/>
      <c r="AR202" s="340"/>
      <c r="AS202" s="340"/>
      <c r="AT202" s="340"/>
      <c r="AU202" s="340"/>
      <c r="AV202" s="340"/>
      <c r="AW202" s="340"/>
      <c r="AX202" s="340"/>
      <c r="AY202" s="340"/>
      <c r="AZ202" s="340"/>
    </row>
  </sheetData>
  <sheetProtection formatCells="0" formatColumns="0" formatRows="0" autoFilter="0"/>
  <protectedRanges>
    <protectedRange sqref="B2" name="Range1"/>
  </protectedRanges>
  <conditionalFormatting sqref="B2">
    <cfRule type="cellIs" dxfId="2" priority="1" operator="equal">
      <formula>"Review"</formula>
    </cfRule>
    <cfRule type="cellIs" dxfId="1" priority="2" operator="equal">
      <formula>"Finished"</formula>
    </cfRule>
    <cfRule type="cellIs" dxfId="0" priority="3" operator="equal">
      <formula>"Incomplete"</formula>
    </cfRule>
  </conditionalFormatting>
  <dataValidations count="1">
    <dataValidation type="list" showInputMessage="1" showErrorMessage="1" sqref="B2" xr:uid="{6232F1B1-AEE7-48E6-90DB-AE897390F05E}">
      <formula1>"Incomplete, Finished, Review"</formula1>
    </dataValidation>
  </dataValidations>
  <pageMargins left="0.75" right="0.75" top="1" bottom="1" header="0.5" footer="0.5"/>
  <pageSetup scale="84" firstPageNumber="0" orientation="portrait"/>
  <headerFooter alignWithMargins="0">
    <oddHeader>&amp;CSpring 2018 Exam 5 Make-Up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Z200"/>
  <sheetViews>
    <sheetView showGridLines="0" workbookViewId="0"/>
  </sheetViews>
  <sheetFormatPr defaultColWidth="0" defaultRowHeight="14.4" zeroHeight="1" x14ac:dyDescent="0.3"/>
  <cols>
    <col min="1" max="1" width="6.44140625" style="1" customWidth="1"/>
    <col min="2" max="2" width="11" style="1" customWidth="1"/>
    <col min="3" max="4" width="10.88671875" style="1" customWidth="1"/>
    <col min="5" max="52" width="9.109375" style="1" customWidth="1"/>
    <col min="53" max="16384" width="9.109375" style="1" hidden="1"/>
  </cols>
  <sheetData>
    <row r="1" spans="1:13" ht="15" thickBot="1" x14ac:dyDescent="0.35">
      <c r="A1" s="208" t="s">
        <v>15</v>
      </c>
      <c r="B1" s="209"/>
      <c r="C1" s="209"/>
      <c r="D1" s="209"/>
      <c r="E1" s="209"/>
      <c r="F1" s="209"/>
      <c r="G1" s="209"/>
      <c r="H1" s="209"/>
      <c r="I1" s="209"/>
      <c r="J1" s="209"/>
      <c r="K1" s="209"/>
      <c r="L1" s="209"/>
      <c r="M1" s="210"/>
    </row>
    <row r="2" spans="1:13" ht="15" thickBot="1" x14ac:dyDescent="0.35">
      <c r="A2" s="203">
        <v>2</v>
      </c>
      <c r="B2" s="204" t="s">
        <v>159</v>
      </c>
      <c r="C2" s="3"/>
      <c r="D2" s="3"/>
      <c r="E2" s="3"/>
      <c r="F2" s="3"/>
      <c r="G2" s="3"/>
      <c r="H2" s="3"/>
      <c r="I2" s="3"/>
      <c r="J2" s="3"/>
      <c r="K2" s="3"/>
      <c r="L2" s="3"/>
      <c r="M2" s="211"/>
    </row>
    <row r="3" spans="1:13" x14ac:dyDescent="0.3">
      <c r="A3" s="213"/>
      <c r="B3" s="3"/>
      <c r="C3" s="4"/>
      <c r="D3" s="3"/>
      <c r="E3" s="3"/>
      <c r="F3" s="3"/>
      <c r="G3" s="3"/>
      <c r="H3" s="3"/>
      <c r="I3" s="3"/>
      <c r="J3" s="3"/>
      <c r="K3" s="3"/>
      <c r="L3" s="3"/>
      <c r="M3" s="211"/>
    </row>
    <row r="4" spans="1:13" x14ac:dyDescent="0.3">
      <c r="A4" s="213"/>
      <c r="B4" s="3" t="s">
        <v>0</v>
      </c>
      <c r="C4" s="3"/>
      <c r="D4" s="3"/>
      <c r="E4" s="3"/>
      <c r="F4" s="3"/>
      <c r="G4" s="3"/>
      <c r="H4" s="3"/>
      <c r="I4" s="3"/>
      <c r="J4" s="3"/>
      <c r="K4" s="3"/>
      <c r="L4" s="3"/>
      <c r="M4" s="211"/>
    </row>
    <row r="5" spans="1:13" x14ac:dyDescent="0.3">
      <c r="A5" s="213"/>
      <c r="B5" s="3" t="s">
        <v>20</v>
      </c>
      <c r="C5" s="3"/>
      <c r="D5" s="3"/>
      <c r="E5" s="3"/>
      <c r="F5" s="3"/>
      <c r="G5" s="3"/>
      <c r="H5" s="3"/>
      <c r="I5" s="3"/>
      <c r="J5" s="3"/>
      <c r="K5" s="3"/>
      <c r="L5" s="3"/>
      <c r="M5" s="211"/>
    </row>
    <row r="6" spans="1:13" x14ac:dyDescent="0.3">
      <c r="A6" s="213"/>
      <c r="B6" s="3"/>
      <c r="C6" s="3"/>
      <c r="D6" s="3"/>
      <c r="E6" s="3"/>
      <c r="F6" s="3"/>
      <c r="G6" s="3"/>
      <c r="H6" s="3"/>
      <c r="I6" s="3"/>
      <c r="J6" s="3"/>
      <c r="K6" s="3"/>
      <c r="L6" s="3"/>
      <c r="M6" s="211"/>
    </row>
    <row r="7" spans="1:13" x14ac:dyDescent="0.3">
      <c r="A7" s="213"/>
      <c r="B7" s="3" t="s">
        <v>1</v>
      </c>
      <c r="C7" s="3"/>
      <c r="D7" s="3"/>
      <c r="E7" s="3"/>
      <c r="F7" s="3"/>
      <c r="G7" s="3"/>
      <c r="H7" s="3"/>
      <c r="I7" s="3"/>
      <c r="J7" s="3"/>
      <c r="K7" s="3"/>
      <c r="L7" s="3"/>
      <c r="M7" s="211"/>
    </row>
    <row r="8" spans="1:13" x14ac:dyDescent="0.3">
      <c r="A8" s="213"/>
      <c r="B8" s="3" t="s">
        <v>21</v>
      </c>
      <c r="C8" s="3"/>
      <c r="D8" s="3"/>
      <c r="E8" s="3"/>
      <c r="F8" s="3"/>
      <c r="G8" s="3"/>
      <c r="H8" s="3"/>
      <c r="I8" s="3"/>
      <c r="J8" s="3"/>
      <c r="K8" s="3"/>
      <c r="L8" s="3"/>
      <c r="M8" s="211"/>
    </row>
    <row r="9" spans="1:13" x14ac:dyDescent="0.3">
      <c r="A9" s="213"/>
      <c r="B9" s="3"/>
      <c r="C9" s="3"/>
      <c r="D9" s="3"/>
      <c r="E9" s="3"/>
      <c r="F9" s="3"/>
      <c r="G9" s="3"/>
      <c r="H9" s="3"/>
      <c r="I9" s="3"/>
      <c r="J9" s="3"/>
      <c r="K9" s="3"/>
      <c r="L9" s="3"/>
      <c r="M9" s="211"/>
    </row>
    <row r="10" spans="1:13" x14ac:dyDescent="0.3">
      <c r="A10" s="213"/>
      <c r="B10" s="3" t="s">
        <v>9</v>
      </c>
      <c r="C10" s="3"/>
      <c r="D10" s="3"/>
      <c r="E10" s="3"/>
      <c r="F10" s="3"/>
      <c r="G10" s="3"/>
      <c r="H10" s="3"/>
      <c r="I10" s="3"/>
      <c r="J10" s="3"/>
      <c r="K10" s="3"/>
      <c r="L10" s="3"/>
      <c r="M10" s="211"/>
    </row>
    <row r="11" spans="1:13" x14ac:dyDescent="0.3">
      <c r="A11" s="213"/>
      <c r="B11" s="3" t="s">
        <v>22</v>
      </c>
      <c r="C11" s="3"/>
      <c r="D11" s="3"/>
      <c r="E11" s="3"/>
      <c r="F11" s="3"/>
      <c r="G11" s="3"/>
      <c r="H11" s="3"/>
      <c r="I11" s="3"/>
      <c r="J11" s="3"/>
      <c r="K11" s="3"/>
      <c r="L11" s="3"/>
      <c r="M11" s="211"/>
    </row>
    <row r="12" spans="1:13" x14ac:dyDescent="0.3">
      <c r="A12" s="213"/>
      <c r="B12" s="3"/>
      <c r="C12" s="3"/>
      <c r="D12" s="3"/>
      <c r="E12" s="3"/>
      <c r="F12" s="3"/>
      <c r="G12" s="3"/>
      <c r="H12" s="3"/>
      <c r="I12" s="3"/>
      <c r="J12" s="3"/>
      <c r="K12" s="3"/>
      <c r="L12" s="3"/>
      <c r="M12" s="211"/>
    </row>
    <row r="13" spans="1:13" x14ac:dyDescent="0.3">
      <c r="A13" s="213"/>
      <c r="B13" s="3" t="s">
        <v>10</v>
      </c>
      <c r="C13" s="3"/>
      <c r="D13" s="3"/>
      <c r="E13" s="3"/>
      <c r="F13" s="3"/>
      <c r="G13" s="3"/>
      <c r="H13" s="3"/>
      <c r="I13" s="3"/>
      <c r="J13" s="3"/>
      <c r="K13" s="3"/>
      <c r="L13" s="3"/>
      <c r="M13" s="211"/>
    </row>
    <row r="14" spans="1:13" ht="15" thickBot="1" x14ac:dyDescent="0.35">
      <c r="A14" s="214"/>
      <c r="B14" s="216" t="s">
        <v>23</v>
      </c>
      <c r="C14" s="216"/>
      <c r="D14" s="216"/>
      <c r="E14" s="216"/>
      <c r="F14" s="216"/>
      <c r="G14" s="216"/>
      <c r="H14" s="216"/>
      <c r="I14" s="216"/>
      <c r="J14" s="216"/>
      <c r="K14" s="216"/>
      <c r="L14" s="216"/>
      <c r="M14" s="217"/>
    </row>
    <row r="15" spans="1:13" x14ac:dyDescent="0.3"/>
    <row r="16" spans="1:13" x14ac:dyDescent="0.3"/>
    <row r="17" spans="1:2" x14ac:dyDescent="0.3">
      <c r="A17" s="1" t="s">
        <v>155</v>
      </c>
    </row>
    <row r="18" spans="1:2" x14ac:dyDescent="0.3">
      <c r="A18" s="1" t="s">
        <v>160</v>
      </c>
    </row>
    <row r="19" spans="1:2" x14ac:dyDescent="0.3"/>
    <row r="20" spans="1:2" x14ac:dyDescent="0.3">
      <c r="A20" s="1" t="s">
        <v>156</v>
      </c>
    </row>
    <row r="21" spans="1:2" x14ac:dyDescent="0.3">
      <c r="A21" s="1" t="s">
        <v>161</v>
      </c>
    </row>
    <row r="22" spans="1:2" x14ac:dyDescent="0.3">
      <c r="A22" s="1" t="s">
        <v>162</v>
      </c>
      <c r="B22" s="1" t="s">
        <v>163</v>
      </c>
    </row>
    <row r="23" spans="1:2" x14ac:dyDescent="0.3">
      <c r="A23" s="1" t="s">
        <v>164</v>
      </c>
      <c r="B23" s="1" t="s">
        <v>165</v>
      </c>
    </row>
    <row r="24" spans="1:2" x14ac:dyDescent="0.3">
      <c r="A24" s="1" t="s">
        <v>166</v>
      </c>
      <c r="B24" s="1" t="s">
        <v>167</v>
      </c>
    </row>
    <row r="25" spans="1:2" x14ac:dyDescent="0.3">
      <c r="A25" s="1" t="s">
        <v>168</v>
      </c>
    </row>
    <row r="26" spans="1:2" x14ac:dyDescent="0.3">
      <c r="A26" s="1" t="s">
        <v>169</v>
      </c>
    </row>
    <row r="27" spans="1:2" x14ac:dyDescent="0.3"/>
    <row r="28" spans="1:2" x14ac:dyDescent="0.3">
      <c r="A28" s="1" t="s">
        <v>157</v>
      </c>
    </row>
    <row r="29" spans="1:2" x14ac:dyDescent="0.3">
      <c r="A29" s="1" t="s">
        <v>170</v>
      </c>
    </row>
    <row r="30" spans="1:2" x14ac:dyDescent="0.3"/>
    <row r="31" spans="1:2" x14ac:dyDescent="0.3">
      <c r="A31" s="1" t="s">
        <v>158</v>
      </c>
    </row>
    <row r="32" spans="1:2" x14ac:dyDescent="0.3">
      <c r="A32" s="1" t="s">
        <v>171</v>
      </c>
    </row>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sheetData>
  <protectedRanges>
    <protectedRange sqref="B2:C2" name="Range1"/>
  </protectedRanges>
  <conditionalFormatting sqref="B2">
    <cfRule type="cellIs" dxfId="61" priority="1" operator="equal">
      <formula>"Review"</formula>
    </cfRule>
    <cfRule type="cellIs" dxfId="60" priority="2" operator="equal">
      <formula>"Finished"</formula>
    </cfRule>
    <cfRule type="cellIs" dxfId="59" priority="3" operator="equal">
      <formula>"Incomplete"</formula>
    </cfRule>
  </conditionalFormatting>
  <dataValidations count="1">
    <dataValidation type="list" showInputMessage="1" showErrorMessage="1" sqref="B2" xr:uid="{00000000-0002-0000-0200-000000000000}">
      <formula1>"Incomplete, Finished, Review"</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Z200"/>
  <sheetViews>
    <sheetView showGridLines="0" workbookViewId="0"/>
  </sheetViews>
  <sheetFormatPr defaultColWidth="0" defaultRowHeight="14.4" zeroHeight="1" x14ac:dyDescent="0.3"/>
  <cols>
    <col min="1" max="1" width="6.44140625" style="1" customWidth="1"/>
    <col min="2" max="2" width="11.88671875" style="1" customWidth="1"/>
    <col min="3" max="3" width="8.88671875" style="1" customWidth="1"/>
    <col min="4" max="4" width="10.88671875" style="1" customWidth="1"/>
    <col min="5" max="11" width="9.109375" style="1" customWidth="1"/>
    <col min="12" max="12" width="9.88671875" style="1" bestFit="1" customWidth="1"/>
    <col min="13" max="13" width="12.6640625" style="1" bestFit="1" customWidth="1"/>
    <col min="14" max="14" width="11.109375" style="1" customWidth="1"/>
    <col min="15" max="15" width="9.109375" style="1" customWidth="1"/>
    <col min="16" max="16" width="10.33203125" style="1" bestFit="1" customWidth="1"/>
    <col min="17" max="17" width="10.5546875" style="1" bestFit="1" customWidth="1"/>
    <col min="18" max="52" width="9.109375" style="1" customWidth="1"/>
    <col min="53" max="16384" width="9.109375" style="1" hidden="1"/>
  </cols>
  <sheetData>
    <row r="1" spans="1:17" ht="15" thickBot="1" x14ac:dyDescent="0.35">
      <c r="A1" s="208" t="s">
        <v>15</v>
      </c>
      <c r="B1" s="209"/>
      <c r="C1" s="209"/>
      <c r="D1" s="209"/>
      <c r="E1" s="209"/>
      <c r="F1" s="209"/>
      <c r="G1" s="209"/>
      <c r="H1" s="209"/>
      <c r="I1" s="209"/>
      <c r="J1" s="209"/>
      <c r="K1" s="210"/>
    </row>
    <row r="2" spans="1:17" ht="15" thickBot="1" x14ac:dyDescent="0.35">
      <c r="A2" s="203">
        <v>3</v>
      </c>
      <c r="B2" s="204" t="s">
        <v>159</v>
      </c>
      <c r="C2" s="3"/>
      <c r="D2" s="3"/>
      <c r="E2" s="3"/>
      <c r="F2" s="3"/>
      <c r="G2" s="3"/>
      <c r="H2" s="3"/>
      <c r="I2" s="3"/>
      <c r="J2" s="3"/>
      <c r="K2" s="211"/>
    </row>
    <row r="3" spans="1:17" x14ac:dyDescent="0.3">
      <c r="A3" s="213"/>
      <c r="B3" s="3"/>
      <c r="C3" s="4"/>
      <c r="D3" s="3"/>
      <c r="E3" s="3"/>
      <c r="F3" s="3"/>
      <c r="G3" s="3"/>
      <c r="H3" s="3"/>
      <c r="I3" s="3"/>
      <c r="J3" s="3"/>
      <c r="K3" s="211"/>
    </row>
    <row r="4" spans="1:17" x14ac:dyDescent="0.3">
      <c r="A4" s="213"/>
      <c r="B4" s="3" t="s">
        <v>2</v>
      </c>
      <c r="C4" s="3"/>
      <c r="D4" s="3"/>
      <c r="E4" s="3"/>
      <c r="F4" s="3"/>
      <c r="G4" s="3"/>
      <c r="H4" s="3"/>
      <c r="I4" s="3"/>
      <c r="J4" s="3"/>
      <c r="K4" s="211"/>
      <c r="N4" s="42"/>
    </row>
    <row r="5" spans="1:17" ht="15" thickBot="1" x14ac:dyDescent="0.35">
      <c r="A5" s="213"/>
      <c r="B5" s="3"/>
      <c r="C5" s="3"/>
      <c r="D5" s="3"/>
      <c r="E5" s="3"/>
      <c r="F5" s="3"/>
      <c r="G5" s="3"/>
      <c r="H5" s="3"/>
      <c r="I5" s="3"/>
      <c r="J5" s="3"/>
      <c r="K5" s="211"/>
      <c r="L5" s="1" t="s">
        <v>155</v>
      </c>
      <c r="M5" s="35" t="s">
        <v>209</v>
      </c>
      <c r="N5" s="42"/>
      <c r="P5" s="1" t="s">
        <v>156</v>
      </c>
      <c r="Q5" s="48" t="s">
        <v>210</v>
      </c>
    </row>
    <row r="6" spans="1:17" x14ac:dyDescent="0.3">
      <c r="A6" s="213"/>
      <c r="B6" s="218" t="s">
        <v>24</v>
      </c>
      <c r="C6" s="218" t="s">
        <v>4</v>
      </c>
      <c r="D6" s="218" t="s">
        <v>4</v>
      </c>
      <c r="E6" s="218" t="s">
        <v>205</v>
      </c>
      <c r="F6" s="3"/>
      <c r="G6" s="3"/>
      <c r="H6" s="3"/>
      <c r="I6" s="3"/>
      <c r="J6" s="3"/>
      <c r="K6" s="211"/>
      <c r="N6" s="42"/>
      <c r="Q6" s="37" t="s">
        <v>201</v>
      </c>
    </row>
    <row r="7" spans="1:17" ht="15" thickBot="1" x14ac:dyDescent="0.35">
      <c r="A7" s="213"/>
      <c r="B7" s="220" t="s">
        <v>7</v>
      </c>
      <c r="C7" s="220" t="s">
        <v>25</v>
      </c>
      <c r="D7" s="220" t="s">
        <v>8</v>
      </c>
      <c r="E7" s="220" t="s">
        <v>8</v>
      </c>
      <c r="F7" s="3"/>
      <c r="G7" s="3"/>
      <c r="H7" s="3"/>
      <c r="I7" s="3"/>
      <c r="J7" s="3"/>
      <c r="K7" s="211"/>
      <c r="L7" s="32" t="str">
        <f>+B6</f>
        <v>Calendar</v>
      </c>
      <c r="M7" s="1" t="s">
        <v>201</v>
      </c>
      <c r="N7" s="42"/>
      <c r="P7" s="37" t="s">
        <v>206</v>
      </c>
      <c r="Q7" s="37" t="s">
        <v>206</v>
      </c>
    </row>
    <row r="8" spans="1:17" ht="15" thickBot="1" x14ac:dyDescent="0.35">
      <c r="A8" s="213"/>
      <c r="B8" s="221">
        <v>-1</v>
      </c>
      <c r="C8" s="221">
        <v>-2</v>
      </c>
      <c r="D8" s="221">
        <v>-3</v>
      </c>
      <c r="E8" s="221">
        <v>-4</v>
      </c>
      <c r="F8" s="3"/>
      <c r="G8" s="3"/>
      <c r="H8" s="3"/>
      <c r="I8" s="3"/>
      <c r="J8" s="3"/>
      <c r="K8" s="211"/>
      <c r="L8" s="34" t="str">
        <f>+B7</f>
        <v>Year</v>
      </c>
      <c r="M8" s="35" t="s">
        <v>202</v>
      </c>
      <c r="N8" s="43"/>
      <c r="P8" s="39" t="s">
        <v>207</v>
      </c>
      <c r="Q8" s="39" t="s">
        <v>207</v>
      </c>
    </row>
    <row r="9" spans="1:17" ht="15" thickBot="1" x14ac:dyDescent="0.35">
      <c r="A9" s="213"/>
      <c r="B9" s="222">
        <v>2012</v>
      </c>
      <c r="C9" s="223">
        <v>4251</v>
      </c>
      <c r="D9" s="223">
        <v>69125</v>
      </c>
      <c r="E9" s="223">
        <v>113013</v>
      </c>
      <c r="F9" s="3"/>
      <c r="G9" s="3"/>
      <c r="H9" s="3"/>
      <c r="I9" s="3"/>
      <c r="J9" s="3"/>
      <c r="K9" s="211"/>
      <c r="L9" s="32">
        <f t="shared" ref="L9:L13" si="0">+B9</f>
        <v>2012</v>
      </c>
      <c r="M9" s="33">
        <f>+C9/D9</f>
        <v>6.1497287522603979E-2</v>
      </c>
      <c r="N9" s="44"/>
      <c r="P9" s="38">
        <f>AVERAGE(D9:E9)</f>
        <v>91069</v>
      </c>
      <c r="Q9" s="33">
        <f>C9/P9</f>
        <v>4.6678891829272311E-2</v>
      </c>
    </row>
    <row r="10" spans="1:17" ht="15" thickBot="1" x14ac:dyDescent="0.35">
      <c r="A10" s="213"/>
      <c r="B10" s="222">
        <v>2013</v>
      </c>
      <c r="C10" s="223">
        <v>4287</v>
      </c>
      <c r="D10" s="223">
        <v>74314</v>
      </c>
      <c r="E10" s="223">
        <v>112339</v>
      </c>
      <c r="F10" s="3"/>
      <c r="G10" s="3"/>
      <c r="H10" s="3"/>
      <c r="I10" s="3"/>
      <c r="J10" s="3"/>
      <c r="K10" s="211"/>
      <c r="L10" s="32">
        <f t="shared" si="0"/>
        <v>2013</v>
      </c>
      <c r="M10" s="33">
        <f t="shared" ref="M10:M13" si="1">+C10/D10</f>
        <v>5.7687649702613239E-2</v>
      </c>
      <c r="N10" s="44"/>
      <c r="P10" s="38">
        <f t="shared" ref="P10:P13" si="2">AVERAGE(D10:E10)</f>
        <v>93326.5</v>
      </c>
      <c r="Q10" s="33">
        <f t="shared" ref="Q10:Q13" si="3">C10/P10</f>
        <v>4.5935505992403015E-2</v>
      </c>
    </row>
    <row r="11" spans="1:17" ht="15" thickBot="1" x14ac:dyDescent="0.35">
      <c r="A11" s="213"/>
      <c r="B11" s="222">
        <v>2014</v>
      </c>
      <c r="C11" s="223">
        <v>4295</v>
      </c>
      <c r="D11" s="223">
        <v>69332</v>
      </c>
      <c r="E11" s="223">
        <v>108352</v>
      </c>
      <c r="F11" s="3"/>
      <c r="G11" s="3"/>
      <c r="H11" s="3"/>
      <c r="I11" s="3"/>
      <c r="J11" s="3"/>
      <c r="K11" s="211"/>
      <c r="L11" s="32">
        <f t="shared" si="0"/>
        <v>2014</v>
      </c>
      <c r="M11" s="33">
        <f t="shared" si="1"/>
        <v>6.1948306698205738E-2</v>
      </c>
      <c r="N11" s="44"/>
      <c r="P11" s="38">
        <f t="shared" si="2"/>
        <v>88842</v>
      </c>
      <c r="Q11" s="33">
        <f t="shared" si="3"/>
        <v>4.8344251592715159E-2</v>
      </c>
    </row>
    <row r="12" spans="1:17" ht="15" thickBot="1" x14ac:dyDescent="0.35">
      <c r="A12" s="213"/>
      <c r="B12" s="222">
        <v>2015</v>
      </c>
      <c r="C12" s="223">
        <v>4357</v>
      </c>
      <c r="D12" s="223">
        <v>72031</v>
      </c>
      <c r="E12" s="223">
        <v>107602</v>
      </c>
      <c r="F12" s="3"/>
      <c r="G12" s="3"/>
      <c r="H12" s="3"/>
      <c r="I12" s="3"/>
      <c r="J12" s="3"/>
      <c r="K12" s="211"/>
      <c r="L12" s="32">
        <f t="shared" si="0"/>
        <v>2015</v>
      </c>
      <c r="M12" s="33">
        <f t="shared" si="1"/>
        <v>6.0487845510960557E-2</v>
      </c>
      <c r="N12" s="44"/>
      <c r="P12" s="38">
        <f t="shared" si="2"/>
        <v>89816.5</v>
      </c>
      <c r="Q12" s="33">
        <f t="shared" si="3"/>
        <v>4.851001764709157E-2</v>
      </c>
    </row>
    <row r="13" spans="1:17" ht="15" thickBot="1" x14ac:dyDescent="0.35">
      <c r="A13" s="213"/>
      <c r="B13" s="222">
        <v>2016</v>
      </c>
      <c r="C13" s="223">
        <v>4413</v>
      </c>
      <c r="D13" s="223">
        <v>74713</v>
      </c>
      <c r="E13" s="223">
        <v>108734</v>
      </c>
      <c r="F13" s="3"/>
      <c r="G13" s="3"/>
      <c r="H13" s="3"/>
      <c r="I13" s="3"/>
      <c r="J13" s="3"/>
      <c r="K13" s="211"/>
      <c r="L13" s="32">
        <f t="shared" si="0"/>
        <v>2016</v>
      </c>
      <c r="M13" s="33">
        <f t="shared" si="1"/>
        <v>5.9066025992799108E-2</v>
      </c>
      <c r="N13" s="44"/>
      <c r="P13" s="38">
        <f t="shared" si="2"/>
        <v>91723.5</v>
      </c>
      <c r="Q13" s="33">
        <f t="shared" si="3"/>
        <v>4.8111988748793931E-2</v>
      </c>
    </row>
    <row r="14" spans="1:17" ht="15" thickBot="1" x14ac:dyDescent="0.35">
      <c r="A14" s="213"/>
      <c r="B14" s="3"/>
      <c r="C14" s="9"/>
      <c r="D14" s="11"/>
      <c r="E14" s="11"/>
      <c r="F14" s="3"/>
      <c r="G14" s="3"/>
      <c r="H14" s="3"/>
      <c r="I14" s="3"/>
      <c r="J14" s="3"/>
      <c r="K14" s="211"/>
      <c r="M14" s="33"/>
      <c r="N14" s="44"/>
    </row>
    <row r="15" spans="1:17" ht="15" thickBot="1" x14ac:dyDescent="0.35">
      <c r="A15" s="213"/>
      <c r="B15" s="223">
        <v>129344</v>
      </c>
      <c r="C15" s="12" t="s">
        <v>60</v>
      </c>
      <c r="D15" s="3"/>
      <c r="E15" s="3"/>
      <c r="F15" s="3"/>
      <c r="G15" s="3"/>
      <c r="H15" s="3"/>
      <c r="I15" s="3"/>
      <c r="J15" s="3"/>
      <c r="K15" s="211"/>
      <c r="L15" s="1" t="s">
        <v>203</v>
      </c>
      <c r="M15" s="33">
        <f>AVERAGE(M9:M13)</f>
        <v>6.0137423085436528E-2</v>
      </c>
      <c r="N15" s="44"/>
      <c r="P15" s="1" t="s">
        <v>203</v>
      </c>
      <c r="Q15" s="33">
        <f>AVERAGE(Q9:Q13)</f>
        <v>4.7516131162055199E-2</v>
      </c>
    </row>
    <row r="16" spans="1:17" ht="15" thickBot="1" x14ac:dyDescent="0.35">
      <c r="A16" s="213"/>
      <c r="B16" s="223">
        <v>67782</v>
      </c>
      <c r="C16" s="12" t="s">
        <v>61</v>
      </c>
      <c r="D16" s="3"/>
      <c r="E16" s="3"/>
      <c r="F16" s="3"/>
      <c r="G16" s="3"/>
      <c r="H16" s="3"/>
      <c r="I16" s="3"/>
      <c r="J16" s="3"/>
      <c r="K16" s="211"/>
      <c r="L16" s="1" t="s">
        <v>204</v>
      </c>
      <c r="M16" s="36">
        <f>M15*(0.5*B15+B16)</f>
        <v>7965.4422373584102</v>
      </c>
      <c r="N16" s="45"/>
      <c r="P16" s="1" t="s">
        <v>204</v>
      </c>
      <c r="Q16" s="36">
        <f>Q15*(0.5*B15+B16)</f>
        <v>6293.7016369388593</v>
      </c>
    </row>
    <row r="17" spans="1:17" x14ac:dyDescent="0.3">
      <c r="A17" s="213"/>
      <c r="B17" s="3"/>
      <c r="C17" s="3"/>
      <c r="D17" s="3"/>
      <c r="E17" s="3"/>
      <c r="F17" s="3"/>
      <c r="G17" s="3"/>
      <c r="H17" s="3"/>
      <c r="I17" s="3"/>
      <c r="J17" s="3"/>
      <c r="K17" s="211"/>
      <c r="L17" s="46"/>
      <c r="M17" s="46"/>
      <c r="N17" s="47"/>
      <c r="O17" s="46"/>
      <c r="P17" s="46"/>
      <c r="Q17" s="46"/>
    </row>
    <row r="18" spans="1:17" x14ac:dyDescent="0.3">
      <c r="A18" s="213"/>
      <c r="B18" s="3" t="s">
        <v>0</v>
      </c>
      <c r="C18" s="3"/>
      <c r="D18" s="3"/>
      <c r="E18" s="3"/>
      <c r="F18" s="3"/>
      <c r="G18" s="3"/>
      <c r="H18" s="3"/>
      <c r="I18" s="3"/>
      <c r="J18" s="3"/>
      <c r="K18" s="211"/>
      <c r="L18" s="1" t="s">
        <v>157</v>
      </c>
    </row>
    <row r="19" spans="1:17" x14ac:dyDescent="0.3">
      <c r="A19" s="213"/>
      <c r="B19" s="3" t="s">
        <v>26</v>
      </c>
      <c r="C19" s="3"/>
      <c r="D19" s="3"/>
      <c r="E19" s="3"/>
      <c r="F19" s="3"/>
      <c r="G19" s="3"/>
      <c r="H19" s="3"/>
      <c r="I19" s="3"/>
      <c r="J19" s="3"/>
      <c r="K19" s="211"/>
      <c r="L19" s="40" t="s">
        <v>208</v>
      </c>
      <c r="M19" s="41">
        <v>33891</v>
      </c>
      <c r="N19" s="41"/>
    </row>
    <row r="20" spans="1:17" x14ac:dyDescent="0.3">
      <c r="A20" s="213"/>
      <c r="B20" s="3"/>
      <c r="C20" s="3"/>
      <c r="D20" s="3"/>
      <c r="E20" s="3"/>
      <c r="F20" s="3"/>
      <c r="G20" s="3"/>
      <c r="H20" s="3"/>
      <c r="I20" s="3"/>
      <c r="J20" s="3"/>
      <c r="K20" s="211"/>
    </row>
    <row r="21" spans="1:17" x14ac:dyDescent="0.3">
      <c r="A21" s="213"/>
      <c r="B21" s="3" t="s">
        <v>1</v>
      </c>
      <c r="C21" s="3"/>
      <c r="D21" s="3"/>
      <c r="E21" s="3"/>
      <c r="F21" s="3"/>
      <c r="G21" s="3"/>
      <c r="H21" s="3"/>
      <c r="I21" s="3"/>
      <c r="J21" s="3"/>
      <c r="K21" s="211"/>
      <c r="M21" s="35" t="s">
        <v>209</v>
      </c>
      <c r="Q21" s="48" t="s">
        <v>210</v>
      </c>
    </row>
    <row r="22" spans="1:17" x14ac:dyDescent="0.3">
      <c r="A22" s="213"/>
      <c r="B22" s="3" t="s">
        <v>27</v>
      </c>
      <c r="C22" s="3"/>
      <c r="D22" s="3"/>
      <c r="E22" s="3"/>
      <c r="F22" s="3"/>
      <c r="G22" s="3"/>
      <c r="H22" s="3"/>
      <c r="I22" s="3"/>
      <c r="J22" s="3"/>
      <c r="K22" s="211"/>
      <c r="L22" s="1" t="s">
        <v>204</v>
      </c>
      <c r="M22" s="36">
        <f>M15*(0.5*(B15+B16-M19)+M19)</f>
        <v>6946.3835344641457</v>
      </c>
      <c r="N22" s="41"/>
      <c r="P22" s="1" t="s">
        <v>204</v>
      </c>
      <c r="Q22" s="36">
        <f>Q15*(0.5*(B15+B16-M19)+M19)</f>
        <v>5488.5170363322532</v>
      </c>
    </row>
    <row r="23" spans="1:17" x14ac:dyDescent="0.3">
      <c r="A23" s="213"/>
      <c r="B23" s="3"/>
      <c r="C23" s="3"/>
      <c r="D23" s="3"/>
      <c r="E23" s="3"/>
      <c r="F23" s="3"/>
      <c r="G23" s="3"/>
      <c r="H23" s="3"/>
      <c r="I23" s="3"/>
      <c r="J23" s="3"/>
      <c r="K23" s="211"/>
    </row>
    <row r="24" spans="1:17" x14ac:dyDescent="0.3">
      <c r="A24" s="213"/>
      <c r="B24" s="3" t="s">
        <v>9</v>
      </c>
      <c r="C24" s="3"/>
      <c r="D24" s="3"/>
      <c r="E24" s="3"/>
      <c r="F24" s="3"/>
      <c r="G24" s="3"/>
      <c r="H24" s="3"/>
      <c r="I24" s="3"/>
      <c r="J24" s="3"/>
      <c r="K24" s="211"/>
    </row>
    <row r="25" spans="1:17" x14ac:dyDescent="0.3">
      <c r="A25" s="213"/>
      <c r="B25" s="3" t="s">
        <v>62</v>
      </c>
      <c r="C25" s="3"/>
      <c r="D25" s="3"/>
      <c r="E25" s="3"/>
      <c r="F25" s="3"/>
      <c r="G25" s="3"/>
      <c r="H25" s="3"/>
      <c r="I25" s="3"/>
      <c r="J25" s="3"/>
      <c r="K25" s="211"/>
    </row>
    <row r="26" spans="1:17" x14ac:dyDescent="0.3">
      <c r="A26" s="213"/>
      <c r="B26" s="3" t="s">
        <v>63</v>
      </c>
      <c r="C26" s="3"/>
      <c r="D26" s="3"/>
      <c r="E26" s="3"/>
      <c r="F26" s="3"/>
      <c r="G26" s="3"/>
      <c r="H26" s="3"/>
      <c r="I26" s="3"/>
      <c r="J26" s="3"/>
      <c r="K26" s="211"/>
      <c r="L26" s="1" t="s">
        <v>158</v>
      </c>
    </row>
    <row r="27" spans="1:17" x14ac:dyDescent="0.3">
      <c r="A27" s="213"/>
      <c r="B27" s="3"/>
      <c r="C27" s="3"/>
      <c r="D27" s="3"/>
      <c r="E27" s="3"/>
      <c r="F27" s="3"/>
      <c r="G27" s="3"/>
      <c r="H27" s="3"/>
      <c r="I27" s="3"/>
      <c r="J27" s="3"/>
      <c r="K27" s="211"/>
      <c r="L27" s="1" t="s">
        <v>211</v>
      </c>
    </row>
    <row r="28" spans="1:17" x14ac:dyDescent="0.3">
      <c r="A28" s="213"/>
      <c r="B28" s="3" t="s">
        <v>10</v>
      </c>
      <c r="C28" s="3"/>
      <c r="D28" s="3"/>
      <c r="E28" s="3"/>
      <c r="F28" s="3"/>
      <c r="G28" s="3"/>
      <c r="H28" s="3"/>
      <c r="I28" s="3"/>
      <c r="J28" s="3"/>
      <c r="K28" s="211"/>
    </row>
    <row r="29" spans="1:17" ht="15" thickBot="1" x14ac:dyDescent="0.35">
      <c r="A29" s="214"/>
      <c r="B29" s="216" t="s">
        <v>28</v>
      </c>
      <c r="C29" s="216"/>
      <c r="D29" s="216"/>
      <c r="E29" s="216"/>
      <c r="F29" s="216"/>
      <c r="G29" s="216"/>
      <c r="H29" s="216"/>
      <c r="I29" s="216"/>
      <c r="J29" s="216"/>
      <c r="K29" s="217"/>
    </row>
    <row r="30" spans="1:17" x14ac:dyDescent="0.3"/>
    <row r="31" spans="1:17" x14ac:dyDescent="0.3"/>
    <row r="32" spans="1:17"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sheetData>
  <protectedRanges>
    <protectedRange sqref="B2:C2" name="Range1"/>
  </protectedRanges>
  <conditionalFormatting sqref="B2">
    <cfRule type="cellIs" dxfId="58" priority="1" operator="equal">
      <formula>"Review"</formula>
    </cfRule>
    <cfRule type="cellIs" dxfId="57" priority="2" operator="equal">
      <formula>"Finished"</formula>
    </cfRule>
    <cfRule type="cellIs" dxfId="56" priority="3" operator="equal">
      <formula>"Incomplete"</formula>
    </cfRule>
  </conditionalFormatting>
  <dataValidations count="1">
    <dataValidation type="list" showInputMessage="1" showErrorMessage="1" sqref="B2" xr:uid="{00000000-0002-0000-0300-000000000000}">
      <formula1>"Incomplete, Finished, Review"</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Z200"/>
  <sheetViews>
    <sheetView showGridLines="0" workbookViewId="0"/>
  </sheetViews>
  <sheetFormatPr defaultColWidth="0" defaultRowHeight="14.4" zeroHeight="1" x14ac:dyDescent="0.3"/>
  <cols>
    <col min="1" max="1" width="6.44140625" style="1" customWidth="1"/>
    <col min="2" max="2" width="11" style="1" customWidth="1"/>
    <col min="3" max="4" width="10.88671875" style="1" customWidth="1"/>
    <col min="5" max="52" width="9.109375" style="1" customWidth="1"/>
    <col min="53" max="16384" width="9.109375" style="1" hidden="1"/>
  </cols>
  <sheetData>
    <row r="1" spans="1:10" ht="15" thickBot="1" x14ac:dyDescent="0.35">
      <c r="A1" s="208" t="s">
        <v>15</v>
      </c>
      <c r="B1" s="209"/>
      <c r="C1" s="209"/>
      <c r="D1" s="209"/>
      <c r="E1" s="209"/>
      <c r="F1" s="209"/>
      <c r="G1" s="209"/>
      <c r="H1" s="209"/>
      <c r="I1" s="209"/>
      <c r="J1" s="210"/>
    </row>
    <row r="2" spans="1:10" ht="15" thickBot="1" x14ac:dyDescent="0.35">
      <c r="A2" s="203">
        <v>4</v>
      </c>
      <c r="B2" s="204" t="s">
        <v>159</v>
      </c>
      <c r="C2" s="3"/>
      <c r="D2" s="3"/>
      <c r="E2" s="3"/>
      <c r="F2" s="3"/>
      <c r="G2" s="3"/>
      <c r="H2" s="3"/>
      <c r="I2" s="3"/>
      <c r="J2" s="211"/>
    </row>
    <row r="3" spans="1:10" x14ac:dyDescent="0.3">
      <c r="A3" s="213"/>
      <c r="B3" s="3"/>
      <c r="C3" s="4"/>
      <c r="D3" s="3"/>
      <c r="E3" s="3"/>
      <c r="F3" s="3"/>
      <c r="G3" s="3"/>
      <c r="H3" s="3"/>
      <c r="I3" s="3"/>
      <c r="J3" s="211"/>
    </row>
    <row r="4" spans="1:10" x14ac:dyDescent="0.3">
      <c r="A4" s="213"/>
      <c r="B4" s="3" t="s">
        <v>0</v>
      </c>
      <c r="C4" s="3"/>
      <c r="D4" s="3"/>
      <c r="E4" s="3"/>
      <c r="F4" s="3"/>
      <c r="G4" s="3"/>
      <c r="H4" s="3"/>
      <c r="I4" s="3"/>
      <c r="J4" s="211"/>
    </row>
    <row r="5" spans="1:10" x14ac:dyDescent="0.3">
      <c r="A5" s="213"/>
      <c r="B5" s="3" t="s">
        <v>29</v>
      </c>
      <c r="C5" s="3"/>
      <c r="D5" s="3"/>
      <c r="E5" s="3"/>
      <c r="F5" s="3"/>
      <c r="G5" s="3"/>
      <c r="H5" s="3"/>
      <c r="I5" s="3"/>
      <c r="J5" s="211"/>
    </row>
    <row r="6" spans="1:10" x14ac:dyDescent="0.3">
      <c r="A6" s="213"/>
      <c r="B6" s="3"/>
      <c r="C6" s="3"/>
      <c r="D6" s="3"/>
      <c r="E6" s="3"/>
      <c r="F6" s="3"/>
      <c r="G6" s="3"/>
      <c r="H6" s="3"/>
      <c r="I6" s="3"/>
      <c r="J6" s="211"/>
    </row>
    <row r="7" spans="1:10" x14ac:dyDescent="0.3">
      <c r="A7" s="213"/>
      <c r="B7" s="3" t="s">
        <v>1</v>
      </c>
      <c r="C7" s="3"/>
      <c r="D7" s="3"/>
      <c r="E7" s="3"/>
      <c r="F7" s="3"/>
      <c r="G7" s="3"/>
      <c r="H7" s="3"/>
      <c r="I7" s="3"/>
      <c r="J7" s="211"/>
    </row>
    <row r="8" spans="1:10" x14ac:dyDescent="0.3">
      <c r="A8" s="213"/>
      <c r="B8" s="3" t="s">
        <v>30</v>
      </c>
      <c r="C8" s="3"/>
      <c r="D8" s="3"/>
      <c r="E8" s="3"/>
      <c r="F8" s="3"/>
      <c r="G8" s="3"/>
      <c r="H8" s="3"/>
      <c r="I8" s="3"/>
      <c r="J8" s="211"/>
    </row>
    <row r="9" spans="1:10" x14ac:dyDescent="0.3">
      <c r="A9" s="213"/>
      <c r="B9" s="3"/>
      <c r="C9" s="3"/>
      <c r="D9" s="3"/>
      <c r="E9" s="3"/>
      <c r="F9" s="3"/>
      <c r="G9" s="3"/>
      <c r="H9" s="3"/>
      <c r="I9" s="3"/>
      <c r="J9" s="211"/>
    </row>
    <row r="10" spans="1:10" x14ac:dyDescent="0.3">
      <c r="A10" s="213"/>
      <c r="B10" s="3" t="s">
        <v>9</v>
      </c>
      <c r="C10" s="3"/>
      <c r="D10" s="3"/>
      <c r="E10" s="3"/>
      <c r="F10" s="3"/>
      <c r="G10" s="3"/>
      <c r="H10" s="3"/>
      <c r="I10" s="3"/>
      <c r="J10" s="211"/>
    </row>
    <row r="11" spans="1:10" x14ac:dyDescent="0.3">
      <c r="A11" s="213"/>
      <c r="B11" s="3" t="s">
        <v>64</v>
      </c>
      <c r="C11" s="3"/>
      <c r="D11" s="3"/>
      <c r="E11" s="3"/>
      <c r="F11" s="3"/>
      <c r="G11" s="3"/>
      <c r="H11" s="3"/>
      <c r="I11" s="3"/>
      <c r="J11" s="211"/>
    </row>
    <row r="12" spans="1:10" ht="15" thickBot="1" x14ac:dyDescent="0.35">
      <c r="A12" s="214"/>
      <c r="B12" s="216" t="s">
        <v>65</v>
      </c>
      <c r="C12" s="216"/>
      <c r="D12" s="216"/>
      <c r="E12" s="216"/>
      <c r="F12" s="216"/>
      <c r="G12" s="216"/>
      <c r="H12" s="216"/>
      <c r="I12" s="216"/>
      <c r="J12" s="217"/>
    </row>
    <row r="13" spans="1:10" x14ac:dyDescent="0.3"/>
    <row r="14" spans="1:10" x14ac:dyDescent="0.3"/>
    <row r="15" spans="1:10" x14ac:dyDescent="0.3">
      <c r="A15" s="1" t="s">
        <v>155</v>
      </c>
    </row>
    <row r="16" spans="1:10" x14ac:dyDescent="0.3">
      <c r="A16" s="1" t="s">
        <v>172</v>
      </c>
    </row>
    <row r="17" spans="1:11" x14ac:dyDescent="0.3"/>
    <row r="18" spans="1:11" x14ac:dyDescent="0.3">
      <c r="A18" s="1" t="s">
        <v>156</v>
      </c>
    </row>
    <row r="19" spans="1:11" x14ac:dyDescent="0.3">
      <c r="A19" s="1" t="s">
        <v>173</v>
      </c>
    </row>
    <row r="20" spans="1:11" x14ac:dyDescent="0.3">
      <c r="A20" s="2" t="s">
        <v>181</v>
      </c>
      <c r="K20"/>
    </row>
    <row r="21" spans="1:11" x14ac:dyDescent="0.3">
      <c r="A21" s="1" t="s">
        <v>174</v>
      </c>
    </row>
    <row r="22" spans="1:11" x14ac:dyDescent="0.3">
      <c r="A22" s="1" t="s">
        <v>175</v>
      </c>
    </row>
    <row r="23" spans="1:11" x14ac:dyDescent="0.3">
      <c r="A23" s="1" t="s">
        <v>176</v>
      </c>
    </row>
    <row r="24" spans="1:11" x14ac:dyDescent="0.3">
      <c r="A24" s="1" t="s">
        <v>177</v>
      </c>
    </row>
    <row r="25" spans="1:11" x14ac:dyDescent="0.3"/>
    <row r="26" spans="1:11" x14ac:dyDescent="0.3">
      <c r="A26" s="1" t="s">
        <v>157</v>
      </c>
    </row>
    <row r="27" spans="1:11" x14ac:dyDescent="0.3">
      <c r="A27" s="1" t="s">
        <v>178</v>
      </c>
    </row>
    <row r="28" spans="1:11" x14ac:dyDescent="0.3">
      <c r="A28" s="1" t="s">
        <v>179</v>
      </c>
    </row>
    <row r="29" spans="1:11" x14ac:dyDescent="0.3">
      <c r="A29" s="1" t="s">
        <v>180</v>
      </c>
    </row>
    <row r="30" spans="1:11" x14ac:dyDescent="0.3"/>
    <row r="31" spans="1:11" x14ac:dyDescent="0.3"/>
    <row r="32" spans="1:11"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sheetData>
  <protectedRanges>
    <protectedRange sqref="B2:C2" name="Range1"/>
  </protectedRanges>
  <conditionalFormatting sqref="B2">
    <cfRule type="cellIs" dxfId="55" priority="1" operator="equal">
      <formula>"Review"</formula>
    </cfRule>
    <cfRule type="cellIs" dxfId="54" priority="2" operator="equal">
      <formula>"Finished"</formula>
    </cfRule>
    <cfRule type="cellIs" dxfId="53" priority="3" operator="equal">
      <formula>"Incomplete"</formula>
    </cfRule>
  </conditionalFormatting>
  <dataValidations count="1">
    <dataValidation type="list" showInputMessage="1" showErrorMessage="1" sqref="B2" xr:uid="{00000000-0002-0000-0400-000000000000}">
      <formula1>"Incomplete, Finished, Review"</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Z200"/>
  <sheetViews>
    <sheetView showGridLines="0" workbookViewId="0"/>
  </sheetViews>
  <sheetFormatPr defaultColWidth="0" defaultRowHeight="14.4" zeroHeight="1" x14ac:dyDescent="0.3"/>
  <cols>
    <col min="1" max="1" width="6.44140625" style="1" customWidth="1"/>
    <col min="2" max="2" width="11.33203125" style="1" customWidth="1"/>
    <col min="3" max="3" width="18.109375" style="1" bestFit="1" customWidth="1"/>
    <col min="4" max="6" width="13.6640625" style="1" customWidth="1"/>
    <col min="7" max="10" width="9.109375" style="1" customWidth="1"/>
    <col min="11" max="11" width="18.33203125" style="1" bestFit="1" customWidth="1"/>
    <col min="12" max="52" width="9.109375" style="1" customWidth="1"/>
    <col min="53" max="16384" width="9.109375" style="1" hidden="1"/>
  </cols>
  <sheetData>
    <row r="1" spans="1:13" ht="15" thickBot="1" x14ac:dyDescent="0.35">
      <c r="A1" s="208" t="s">
        <v>15</v>
      </c>
      <c r="B1" s="209"/>
      <c r="C1" s="209"/>
      <c r="D1" s="209"/>
      <c r="E1" s="209"/>
      <c r="F1" s="209"/>
      <c r="G1" s="209"/>
      <c r="H1" s="209"/>
      <c r="I1" s="210"/>
    </row>
    <row r="2" spans="1:13" ht="15" thickBot="1" x14ac:dyDescent="0.35">
      <c r="A2" s="203">
        <v>5</v>
      </c>
      <c r="B2" s="204" t="s">
        <v>159</v>
      </c>
      <c r="C2" s="3"/>
      <c r="D2" s="3"/>
      <c r="E2" s="3"/>
      <c r="F2" s="3"/>
      <c r="G2" s="3"/>
      <c r="H2" s="3"/>
      <c r="I2" s="211"/>
    </row>
    <row r="3" spans="1:13" x14ac:dyDescent="0.3">
      <c r="A3" s="213"/>
      <c r="B3" s="3"/>
      <c r="C3" s="4"/>
      <c r="D3" s="3"/>
      <c r="E3" s="3"/>
      <c r="F3" s="3"/>
      <c r="G3" s="3"/>
      <c r="H3" s="3"/>
      <c r="I3" s="211"/>
    </row>
    <row r="4" spans="1:13" x14ac:dyDescent="0.3">
      <c r="A4" s="213"/>
      <c r="B4" s="3" t="s">
        <v>69</v>
      </c>
      <c r="C4" s="3"/>
      <c r="D4" s="3"/>
      <c r="E4" s="3"/>
      <c r="F4" s="3"/>
      <c r="G4" s="3"/>
      <c r="H4" s="3"/>
      <c r="I4" s="211"/>
    </row>
    <row r="5" spans="1:13" ht="15" thickBot="1" x14ac:dyDescent="0.35">
      <c r="A5" s="213"/>
      <c r="B5" s="3"/>
      <c r="C5" s="3"/>
      <c r="D5" s="3"/>
      <c r="E5" s="3"/>
      <c r="F5" s="3"/>
      <c r="G5" s="3"/>
      <c r="H5" s="3"/>
      <c r="I5" s="211"/>
    </row>
    <row r="6" spans="1:13" ht="15" thickBot="1" x14ac:dyDescent="0.35">
      <c r="A6" s="213"/>
      <c r="B6" s="224">
        <v>0.5</v>
      </c>
      <c r="C6" s="225" t="s">
        <v>67</v>
      </c>
      <c r="D6" s="3"/>
      <c r="E6" s="3"/>
      <c r="F6" s="3"/>
      <c r="G6" s="3"/>
      <c r="H6" s="3"/>
      <c r="I6" s="211"/>
    </row>
    <row r="7" spans="1:13" ht="15" thickBot="1" x14ac:dyDescent="0.35">
      <c r="A7" s="213"/>
      <c r="B7" s="224">
        <v>0.4</v>
      </c>
      <c r="C7" s="225" t="s">
        <v>66</v>
      </c>
      <c r="D7" s="3"/>
      <c r="E7" s="3"/>
      <c r="F7" s="3"/>
      <c r="G7" s="3"/>
      <c r="H7" s="3"/>
      <c r="I7" s="211"/>
    </row>
    <row r="8" spans="1:13" ht="15" thickBot="1" x14ac:dyDescent="0.35">
      <c r="A8" s="213"/>
      <c r="B8" s="224">
        <v>0.1</v>
      </c>
      <c r="C8" s="225" t="s">
        <v>68</v>
      </c>
      <c r="D8" s="3"/>
      <c r="E8" s="3"/>
      <c r="F8" s="3"/>
      <c r="G8" s="3"/>
      <c r="H8" s="3"/>
      <c r="I8" s="211"/>
    </row>
    <row r="9" spans="1:13" ht="15" thickBot="1" x14ac:dyDescent="0.35">
      <c r="A9" s="213"/>
      <c r="B9" s="3"/>
      <c r="C9" s="3"/>
      <c r="D9" s="3"/>
      <c r="E9" s="3"/>
      <c r="F9" s="3"/>
      <c r="G9" s="3"/>
      <c r="H9" s="3"/>
      <c r="I9" s="211"/>
    </row>
    <row r="10" spans="1:13" x14ac:dyDescent="0.3">
      <c r="A10" s="213"/>
      <c r="B10" s="218" t="s">
        <v>24</v>
      </c>
      <c r="C10" s="218" t="s">
        <v>4</v>
      </c>
      <c r="D10" s="218" t="s">
        <v>31</v>
      </c>
      <c r="E10" s="218" t="s">
        <v>4</v>
      </c>
      <c r="F10" s="218" t="s">
        <v>32</v>
      </c>
      <c r="G10" s="3"/>
      <c r="H10" s="3"/>
      <c r="I10" s="211"/>
    </row>
    <row r="11" spans="1:13" ht="15" thickBot="1" x14ac:dyDescent="0.35">
      <c r="A11" s="213"/>
      <c r="B11" s="220" t="s">
        <v>7</v>
      </c>
      <c r="C11" s="220" t="s">
        <v>25</v>
      </c>
      <c r="D11" s="220" t="s">
        <v>33</v>
      </c>
      <c r="E11" s="220" t="s">
        <v>8</v>
      </c>
      <c r="F11" s="220" t="s">
        <v>34</v>
      </c>
      <c r="G11" s="3"/>
      <c r="H11" s="3"/>
      <c r="I11" s="211"/>
      <c r="J11" s="50" t="str">
        <f>+B10</f>
        <v>Calendar</v>
      </c>
      <c r="K11" s="37" t="s">
        <v>8</v>
      </c>
      <c r="L11" s="37" t="s">
        <v>25</v>
      </c>
      <c r="M11" s="37"/>
    </row>
    <row r="12" spans="1:13" ht="15" thickBot="1" x14ac:dyDescent="0.35">
      <c r="A12" s="213"/>
      <c r="B12" s="221">
        <v>-1</v>
      </c>
      <c r="C12" s="221">
        <v>-2</v>
      </c>
      <c r="D12" s="221">
        <v>-3</v>
      </c>
      <c r="E12" s="221">
        <v>-4</v>
      </c>
      <c r="F12" s="221">
        <v>-5</v>
      </c>
      <c r="G12" s="3"/>
      <c r="H12" s="3"/>
      <c r="I12" s="211"/>
      <c r="J12" s="50" t="str">
        <f>+B11</f>
        <v>Year</v>
      </c>
      <c r="K12" s="37" t="s">
        <v>212</v>
      </c>
      <c r="L12" s="37" t="s">
        <v>213</v>
      </c>
      <c r="M12" s="37"/>
    </row>
    <row r="13" spans="1:13" ht="15" thickBot="1" x14ac:dyDescent="0.35">
      <c r="A13" s="213"/>
      <c r="B13" s="222">
        <v>2012</v>
      </c>
      <c r="C13" s="223">
        <v>4251</v>
      </c>
      <c r="D13" s="223">
        <v>85385</v>
      </c>
      <c r="E13" s="223">
        <v>69125</v>
      </c>
      <c r="F13" s="223">
        <v>82402</v>
      </c>
      <c r="G13" s="3"/>
      <c r="H13" s="3"/>
      <c r="I13" s="211"/>
      <c r="J13" s="50">
        <f t="shared" ref="J13:J17" si="0">+B13</f>
        <v>2012</v>
      </c>
      <c r="K13" s="49">
        <f>D13*$B$6+E13*$B$7+F13*$B$8</f>
        <v>78582.7</v>
      </c>
      <c r="L13" s="51">
        <f>C13/K13</f>
        <v>5.4095876064324595E-2</v>
      </c>
      <c r="M13" s="37"/>
    </row>
    <row r="14" spans="1:13" ht="15" thickBot="1" x14ac:dyDescent="0.35">
      <c r="A14" s="213"/>
      <c r="B14" s="222">
        <v>2013</v>
      </c>
      <c r="C14" s="223">
        <v>4287</v>
      </c>
      <c r="D14" s="223">
        <v>88474</v>
      </c>
      <c r="E14" s="223">
        <v>74314</v>
      </c>
      <c r="F14" s="223">
        <v>86541</v>
      </c>
      <c r="G14" s="3"/>
      <c r="H14" s="3"/>
      <c r="I14" s="211"/>
      <c r="J14" s="50">
        <f t="shared" si="0"/>
        <v>2013</v>
      </c>
      <c r="K14" s="49">
        <f t="shared" ref="K14:K17" si="1">D14*$B$6+E14*$B$7+F14*$B$8</f>
        <v>82616.700000000012</v>
      </c>
      <c r="L14" s="51">
        <f t="shared" ref="L14:L17" si="2">C14/K14</f>
        <v>5.1890235267203842E-2</v>
      </c>
      <c r="M14" s="37"/>
    </row>
    <row r="15" spans="1:13" ht="15" thickBot="1" x14ac:dyDescent="0.35">
      <c r="A15" s="213"/>
      <c r="B15" s="222">
        <v>2014</v>
      </c>
      <c r="C15" s="223">
        <v>4295</v>
      </c>
      <c r="D15" s="223">
        <v>90773</v>
      </c>
      <c r="E15" s="223">
        <v>69332</v>
      </c>
      <c r="F15" s="223">
        <v>85199</v>
      </c>
      <c r="G15" s="3"/>
      <c r="H15" s="3"/>
      <c r="I15" s="211"/>
      <c r="J15" s="50">
        <f t="shared" si="0"/>
        <v>2014</v>
      </c>
      <c r="K15" s="49">
        <f t="shared" si="1"/>
        <v>81639.199999999997</v>
      </c>
      <c r="L15" s="51">
        <f t="shared" si="2"/>
        <v>5.2609530715636607E-2</v>
      </c>
      <c r="M15" s="37"/>
    </row>
    <row r="16" spans="1:13" ht="15" thickBot="1" x14ac:dyDescent="0.35">
      <c r="A16" s="213"/>
      <c r="B16" s="222">
        <v>2015</v>
      </c>
      <c r="C16" s="223">
        <v>4357</v>
      </c>
      <c r="D16" s="223">
        <v>92754</v>
      </c>
      <c r="E16" s="223">
        <v>72031</v>
      </c>
      <c r="F16" s="223">
        <v>87525</v>
      </c>
      <c r="G16" s="3"/>
      <c r="H16" s="3"/>
      <c r="I16" s="211"/>
      <c r="J16" s="50">
        <f t="shared" si="0"/>
        <v>2015</v>
      </c>
      <c r="K16" s="49">
        <f t="shared" si="1"/>
        <v>83941.9</v>
      </c>
      <c r="L16" s="51">
        <f t="shared" si="2"/>
        <v>5.190494854178903E-2</v>
      </c>
      <c r="M16" s="37"/>
    </row>
    <row r="17" spans="1:13" ht="15" thickBot="1" x14ac:dyDescent="0.35">
      <c r="A17" s="213"/>
      <c r="B17" s="222">
        <v>2016</v>
      </c>
      <c r="C17" s="223">
        <v>4413</v>
      </c>
      <c r="D17" s="223">
        <v>94106</v>
      </c>
      <c r="E17" s="223">
        <v>74713</v>
      </c>
      <c r="F17" s="223">
        <v>89559</v>
      </c>
      <c r="G17" s="3"/>
      <c r="H17" s="3"/>
      <c r="I17" s="211"/>
      <c r="J17" s="50">
        <f t="shared" si="0"/>
        <v>2016</v>
      </c>
      <c r="K17" s="49">
        <f t="shared" si="1"/>
        <v>85894.099999999991</v>
      </c>
      <c r="L17" s="51">
        <f t="shared" si="2"/>
        <v>5.1377219157078317E-2</v>
      </c>
      <c r="M17" s="37"/>
    </row>
    <row r="18" spans="1:13" ht="15" thickBot="1" x14ac:dyDescent="0.35">
      <c r="A18" s="213"/>
      <c r="B18" s="3"/>
      <c r="C18" s="3"/>
      <c r="D18" s="3"/>
      <c r="E18" s="3"/>
      <c r="F18" s="3"/>
      <c r="G18" s="3"/>
      <c r="H18" s="3"/>
      <c r="I18" s="211"/>
    </row>
    <row r="19" spans="1:13" ht="15" thickBot="1" x14ac:dyDescent="0.35">
      <c r="A19" s="213"/>
      <c r="B19" s="226">
        <v>550000</v>
      </c>
      <c r="C19" s="227" t="s">
        <v>14</v>
      </c>
      <c r="D19" s="5"/>
      <c r="E19" s="3"/>
      <c r="F19" s="3"/>
      <c r="G19" s="3"/>
      <c r="H19" s="3"/>
      <c r="I19" s="211"/>
      <c r="K19" s="1" t="s">
        <v>203</v>
      </c>
      <c r="L19" s="52">
        <f>AVERAGE(L13:L17)</f>
        <v>5.2375561949206471E-2</v>
      </c>
    </row>
    <row r="20" spans="1:13" x14ac:dyDescent="0.3">
      <c r="A20" s="213"/>
      <c r="B20" s="3"/>
      <c r="C20" s="3"/>
      <c r="D20" s="3"/>
      <c r="E20" s="3"/>
      <c r="F20" s="3"/>
      <c r="G20" s="3"/>
      <c r="H20" s="3"/>
      <c r="I20" s="211"/>
      <c r="J20" s="53" t="s">
        <v>155</v>
      </c>
      <c r="K20" s="53" t="s">
        <v>214</v>
      </c>
      <c r="L20" s="54">
        <f>+L19*B19-SUM(C13:C17)</f>
        <v>7203.5590720635591</v>
      </c>
    </row>
    <row r="21" spans="1:13" x14ac:dyDescent="0.3">
      <c r="A21" s="213"/>
      <c r="B21" s="3" t="s">
        <v>0</v>
      </c>
      <c r="C21" s="3"/>
      <c r="D21" s="3"/>
      <c r="E21" s="3"/>
      <c r="F21" s="3"/>
      <c r="G21" s="3"/>
      <c r="H21" s="3"/>
      <c r="I21" s="211"/>
      <c r="J21" s="53" t="s">
        <v>156</v>
      </c>
      <c r="K21" s="53" t="s">
        <v>215</v>
      </c>
      <c r="L21" s="54">
        <f>L19*(B19-SUM(K13:K17))</f>
        <v>7192.49499489956</v>
      </c>
    </row>
    <row r="22" spans="1:13" x14ac:dyDescent="0.3">
      <c r="A22" s="213"/>
      <c r="B22" s="3" t="s">
        <v>35</v>
      </c>
      <c r="C22" s="3"/>
      <c r="D22" s="3"/>
      <c r="E22" s="3"/>
      <c r="F22" s="3"/>
      <c r="G22" s="3"/>
      <c r="H22" s="3"/>
      <c r="I22" s="211"/>
      <c r="J22" s="53" t="s">
        <v>157</v>
      </c>
      <c r="K22" s="53" t="s">
        <v>216</v>
      </c>
      <c r="L22" s="54">
        <f>(B19/SUM(K13:K17)-1)*SUM(C13:C17)</f>
        <v>7188.8132106991825</v>
      </c>
    </row>
    <row r="23" spans="1:13" x14ac:dyDescent="0.3">
      <c r="A23" s="213"/>
      <c r="B23" s="3"/>
      <c r="C23" s="3"/>
      <c r="D23" s="3"/>
      <c r="E23" s="3"/>
      <c r="F23" s="3"/>
      <c r="G23" s="3"/>
      <c r="H23" s="3"/>
      <c r="I23" s="211"/>
    </row>
    <row r="24" spans="1:13" x14ac:dyDescent="0.3">
      <c r="A24" s="213"/>
      <c r="B24" s="3" t="s">
        <v>1</v>
      </c>
      <c r="C24" s="3"/>
      <c r="D24" s="3"/>
      <c r="E24" s="3"/>
      <c r="F24" s="3"/>
      <c r="G24" s="3"/>
      <c r="H24" s="3"/>
      <c r="I24" s="211"/>
    </row>
    <row r="25" spans="1:13" x14ac:dyDescent="0.3">
      <c r="A25" s="213"/>
      <c r="B25" s="3" t="s">
        <v>36</v>
      </c>
      <c r="C25" s="3"/>
      <c r="D25" s="3"/>
      <c r="E25" s="3"/>
      <c r="F25" s="3"/>
      <c r="G25" s="3"/>
      <c r="H25" s="3"/>
      <c r="I25" s="211"/>
    </row>
    <row r="26" spans="1:13" x14ac:dyDescent="0.3">
      <c r="A26" s="213"/>
      <c r="B26" s="3"/>
      <c r="C26" s="3"/>
      <c r="D26" s="3"/>
      <c r="E26" s="3"/>
      <c r="F26" s="3"/>
      <c r="G26" s="3"/>
      <c r="H26" s="3"/>
      <c r="I26" s="211"/>
    </row>
    <row r="27" spans="1:13" x14ac:dyDescent="0.3">
      <c r="A27" s="213"/>
      <c r="B27" s="3" t="s">
        <v>9</v>
      </c>
      <c r="C27" s="3"/>
      <c r="D27" s="3"/>
      <c r="E27" s="3"/>
      <c r="F27" s="3"/>
      <c r="G27" s="3"/>
      <c r="H27" s="3"/>
      <c r="I27" s="211"/>
    </row>
    <row r="28" spans="1:13" ht="15" thickBot="1" x14ac:dyDescent="0.35">
      <c r="A28" s="214"/>
      <c r="B28" s="216" t="s">
        <v>37</v>
      </c>
      <c r="C28" s="216"/>
      <c r="D28" s="216"/>
      <c r="E28" s="216"/>
      <c r="F28" s="216"/>
      <c r="G28" s="216"/>
      <c r="H28" s="216"/>
      <c r="I28" s="217"/>
    </row>
    <row r="29" spans="1:13" x14ac:dyDescent="0.3"/>
    <row r="30" spans="1:13" x14ac:dyDescent="0.3"/>
    <row r="31" spans="1:13" x14ac:dyDescent="0.3"/>
    <row r="32" spans="1:13"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sheetData>
  <protectedRanges>
    <protectedRange sqref="B2:C2" name="Range1"/>
  </protectedRanges>
  <conditionalFormatting sqref="B2">
    <cfRule type="cellIs" dxfId="52" priority="1" operator="equal">
      <formula>"Review"</formula>
    </cfRule>
    <cfRule type="cellIs" dxfId="51" priority="2" operator="equal">
      <formula>"Finished"</formula>
    </cfRule>
    <cfRule type="cellIs" dxfId="50" priority="3" operator="equal">
      <formula>"Incomplete"</formula>
    </cfRule>
  </conditionalFormatting>
  <dataValidations count="1">
    <dataValidation type="list" showInputMessage="1" showErrorMessage="1" sqref="B2" xr:uid="{00000000-0002-0000-0500-000000000000}">
      <formula1>"Incomplete, Finished, Review"</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Z200"/>
  <sheetViews>
    <sheetView showGridLines="0" workbookViewId="0"/>
  </sheetViews>
  <sheetFormatPr defaultColWidth="0" defaultRowHeight="14.4" zeroHeight="1" x14ac:dyDescent="0.3"/>
  <cols>
    <col min="1" max="1" width="6.44140625" style="1" customWidth="1"/>
    <col min="2" max="2" width="11.33203125" style="1" customWidth="1"/>
    <col min="3" max="4" width="10.88671875" style="1" customWidth="1"/>
    <col min="5" max="52" width="9.109375" style="1" customWidth="1"/>
    <col min="53" max="16384" width="9.109375" style="1" hidden="1"/>
  </cols>
  <sheetData>
    <row r="1" spans="1:12" ht="15" thickBot="1" x14ac:dyDescent="0.35">
      <c r="A1" s="208" t="s">
        <v>15</v>
      </c>
      <c r="B1" s="209"/>
      <c r="C1" s="209"/>
      <c r="D1" s="209"/>
      <c r="E1" s="209"/>
      <c r="F1" s="209"/>
      <c r="G1" s="209"/>
      <c r="H1" s="209"/>
      <c r="I1" s="209"/>
      <c r="J1" s="209"/>
      <c r="K1" s="209"/>
      <c r="L1" s="210"/>
    </row>
    <row r="2" spans="1:12" ht="15" thickBot="1" x14ac:dyDescent="0.35">
      <c r="A2" s="203">
        <v>6</v>
      </c>
      <c r="B2" s="204" t="s">
        <v>159</v>
      </c>
      <c r="C2" s="3"/>
      <c r="D2" s="3"/>
      <c r="E2" s="3"/>
      <c r="F2" s="3"/>
      <c r="G2" s="3"/>
      <c r="H2" s="3"/>
      <c r="I2" s="3"/>
      <c r="J2" s="3"/>
      <c r="K2" s="3"/>
      <c r="L2" s="211"/>
    </row>
    <row r="3" spans="1:12" x14ac:dyDescent="0.3">
      <c r="A3" s="213"/>
      <c r="B3" s="3"/>
      <c r="C3" s="4"/>
      <c r="D3" s="3"/>
      <c r="E3" s="3"/>
      <c r="F3" s="3"/>
      <c r="G3" s="3"/>
      <c r="H3" s="3"/>
      <c r="I3" s="3"/>
      <c r="J3" s="3"/>
      <c r="K3" s="3"/>
      <c r="L3" s="211"/>
    </row>
    <row r="4" spans="1:12" x14ac:dyDescent="0.3">
      <c r="A4" s="213"/>
      <c r="B4" s="3" t="s">
        <v>0</v>
      </c>
      <c r="C4" s="3"/>
      <c r="D4" s="3"/>
      <c r="E4" s="3"/>
      <c r="F4" s="3"/>
      <c r="G4" s="3"/>
      <c r="H4" s="3"/>
      <c r="I4" s="3"/>
      <c r="J4" s="3"/>
      <c r="K4" s="3"/>
      <c r="L4" s="211"/>
    </row>
    <row r="5" spans="1:12" x14ac:dyDescent="0.3">
      <c r="A5" s="213"/>
      <c r="B5" s="3" t="s">
        <v>38</v>
      </c>
      <c r="C5" s="3"/>
      <c r="D5" s="3"/>
      <c r="E5" s="3"/>
      <c r="F5" s="3"/>
      <c r="G5" s="3"/>
      <c r="H5" s="3"/>
      <c r="I5" s="3"/>
      <c r="J5" s="3"/>
      <c r="K5" s="3"/>
      <c r="L5" s="211"/>
    </row>
    <row r="6" spans="1:12" x14ac:dyDescent="0.3">
      <c r="A6" s="213"/>
      <c r="B6" s="3"/>
      <c r="C6" s="3"/>
      <c r="D6" s="3"/>
      <c r="E6" s="3"/>
      <c r="F6" s="3"/>
      <c r="G6" s="3"/>
      <c r="H6" s="3"/>
      <c r="I6" s="3"/>
      <c r="J6" s="3"/>
      <c r="K6" s="3"/>
      <c r="L6" s="211"/>
    </row>
    <row r="7" spans="1:12" x14ac:dyDescent="0.3">
      <c r="A7" s="213"/>
      <c r="B7" s="3" t="s">
        <v>1</v>
      </c>
      <c r="C7" s="3"/>
      <c r="D7" s="3"/>
      <c r="E7" s="3"/>
      <c r="F7" s="3"/>
      <c r="G7" s="3"/>
      <c r="H7" s="3"/>
      <c r="I7" s="3"/>
      <c r="J7" s="3"/>
      <c r="K7" s="3"/>
      <c r="L7" s="211"/>
    </row>
    <row r="8" spans="1:12" ht="15" thickBot="1" x14ac:dyDescent="0.35">
      <c r="A8" s="214"/>
      <c r="B8" s="216" t="s">
        <v>39</v>
      </c>
      <c r="C8" s="216"/>
      <c r="D8" s="216"/>
      <c r="E8" s="216"/>
      <c r="F8" s="216"/>
      <c r="G8" s="216"/>
      <c r="H8" s="216"/>
      <c r="I8" s="216"/>
      <c r="J8" s="216"/>
      <c r="K8" s="216"/>
      <c r="L8" s="217"/>
    </row>
    <row r="9" spans="1:12" x14ac:dyDescent="0.3"/>
    <row r="10" spans="1:12" x14ac:dyDescent="0.3"/>
    <row r="11" spans="1:12" x14ac:dyDescent="0.3"/>
    <row r="12" spans="1:12" x14ac:dyDescent="0.3">
      <c r="A12" s="1" t="s">
        <v>155</v>
      </c>
    </row>
    <row r="13" spans="1:12" x14ac:dyDescent="0.3">
      <c r="A13" s="1" t="s">
        <v>182</v>
      </c>
    </row>
    <row r="14" spans="1:12" x14ac:dyDescent="0.3"/>
    <row r="15" spans="1:12" x14ac:dyDescent="0.3">
      <c r="A15" s="1" t="s">
        <v>156</v>
      </c>
    </row>
    <row r="16" spans="1:12" x14ac:dyDescent="0.3">
      <c r="A16" s="1" t="s">
        <v>183</v>
      </c>
    </row>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sheetData>
  <protectedRanges>
    <protectedRange sqref="B2:C2" name="Range1"/>
  </protectedRanges>
  <conditionalFormatting sqref="B2">
    <cfRule type="cellIs" dxfId="49" priority="1" operator="equal">
      <formula>"Review"</formula>
    </cfRule>
    <cfRule type="cellIs" dxfId="48" priority="2" operator="equal">
      <formula>"Finished"</formula>
    </cfRule>
    <cfRule type="cellIs" dxfId="47" priority="3" operator="equal">
      <formula>"Incomplete"</formula>
    </cfRule>
  </conditionalFormatting>
  <dataValidations count="1">
    <dataValidation type="list" showInputMessage="1" showErrorMessage="1" sqref="B2" xr:uid="{00000000-0002-0000-0600-000000000000}">
      <formula1>"Incomplete, Finished, Review"</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Z200"/>
  <sheetViews>
    <sheetView showGridLines="0" workbookViewId="0"/>
  </sheetViews>
  <sheetFormatPr defaultColWidth="0" defaultRowHeight="14.4" zeroHeight="1" x14ac:dyDescent="0.3"/>
  <cols>
    <col min="1" max="1" width="6.44140625" style="1" customWidth="1"/>
    <col min="2" max="2" width="11.109375" style="1" customWidth="1"/>
    <col min="3" max="4" width="10.88671875" style="1" customWidth="1"/>
    <col min="5" max="52" width="9.109375" style="1" customWidth="1"/>
    <col min="53" max="16384" width="9.109375" style="1" hidden="1"/>
  </cols>
  <sheetData>
    <row r="1" spans="1:12" ht="15" thickBot="1" x14ac:dyDescent="0.35">
      <c r="A1" s="208" t="s">
        <v>15</v>
      </c>
      <c r="B1" s="209"/>
      <c r="C1" s="209"/>
      <c r="D1" s="209"/>
      <c r="E1" s="209"/>
      <c r="F1" s="209"/>
      <c r="G1" s="209"/>
      <c r="H1" s="210"/>
    </row>
    <row r="2" spans="1:12" ht="15" thickBot="1" x14ac:dyDescent="0.35">
      <c r="A2" s="203">
        <v>7</v>
      </c>
      <c r="B2" s="204" t="s">
        <v>159</v>
      </c>
      <c r="C2" s="3"/>
      <c r="D2" s="3"/>
      <c r="E2" s="3"/>
      <c r="F2" s="3"/>
      <c r="G2" s="3"/>
      <c r="H2" s="211"/>
    </row>
    <row r="3" spans="1:12" x14ac:dyDescent="0.3">
      <c r="A3" s="213"/>
      <c r="B3" s="3"/>
      <c r="C3" s="4"/>
      <c r="D3" s="3"/>
      <c r="E3" s="3"/>
      <c r="F3" s="3"/>
      <c r="G3" s="3"/>
      <c r="H3" s="211"/>
    </row>
    <row r="4" spans="1:12" x14ac:dyDescent="0.3">
      <c r="A4" s="213"/>
      <c r="B4" s="3" t="s">
        <v>71</v>
      </c>
      <c r="C4" s="3"/>
      <c r="D4" s="3"/>
      <c r="E4" s="3"/>
      <c r="F4" s="3"/>
      <c r="G4" s="3"/>
      <c r="H4" s="211"/>
    </row>
    <row r="5" spans="1:12" ht="15" thickBot="1" x14ac:dyDescent="0.35">
      <c r="A5" s="213"/>
      <c r="B5" s="3"/>
      <c r="C5" s="3"/>
      <c r="D5" s="3"/>
      <c r="E5" s="3"/>
      <c r="F5" s="3"/>
      <c r="G5" s="3"/>
      <c r="H5" s="211"/>
    </row>
    <row r="6" spans="1:12" ht="15" thickBot="1" x14ac:dyDescent="0.35">
      <c r="A6" s="213"/>
      <c r="B6" s="224">
        <v>0.65</v>
      </c>
      <c r="C6" s="231" t="s">
        <v>67</v>
      </c>
      <c r="D6" s="228"/>
      <c r="E6" s="3"/>
      <c r="F6" s="3"/>
      <c r="G6" s="3"/>
      <c r="H6" s="211"/>
    </row>
    <row r="7" spans="1:12" ht="15" thickBot="1" x14ac:dyDescent="0.35">
      <c r="A7" s="213"/>
      <c r="B7" s="224">
        <v>0.35</v>
      </c>
      <c r="C7" s="231" t="s">
        <v>66</v>
      </c>
      <c r="D7" s="228"/>
      <c r="E7" s="3"/>
      <c r="F7" s="3"/>
      <c r="G7" s="3"/>
      <c r="H7" s="211"/>
    </row>
    <row r="8" spans="1:12" x14ac:dyDescent="0.3">
      <c r="A8" s="213"/>
      <c r="B8" s="3"/>
      <c r="C8" s="3"/>
      <c r="D8" s="3"/>
      <c r="E8" s="3"/>
      <c r="F8" s="3"/>
      <c r="G8" s="3"/>
      <c r="H8" s="211"/>
    </row>
    <row r="9" spans="1:12" x14ac:dyDescent="0.3">
      <c r="A9" s="213"/>
      <c r="B9" s="3" t="s">
        <v>70</v>
      </c>
      <c r="C9" s="3"/>
      <c r="D9" s="3"/>
      <c r="E9" s="3"/>
      <c r="F9" s="3"/>
      <c r="G9" s="3"/>
      <c r="H9" s="211"/>
    </row>
    <row r="10" spans="1:12" ht="15" thickBot="1" x14ac:dyDescent="0.35">
      <c r="A10" s="213"/>
      <c r="B10" s="3"/>
      <c r="C10" s="3"/>
      <c r="D10" s="3"/>
      <c r="E10" s="3"/>
      <c r="F10" s="3"/>
      <c r="G10" s="3"/>
      <c r="H10" s="211"/>
    </row>
    <row r="11" spans="1:12" x14ac:dyDescent="0.3">
      <c r="A11" s="213"/>
      <c r="B11" s="229"/>
      <c r="C11" s="218" t="s">
        <v>40</v>
      </c>
      <c r="D11" s="218" t="s">
        <v>41</v>
      </c>
      <c r="E11" s="218" t="s">
        <v>40</v>
      </c>
      <c r="F11" s="3"/>
      <c r="G11" s="3"/>
      <c r="H11" s="211"/>
    </row>
    <row r="12" spans="1:12" x14ac:dyDescent="0.3">
      <c r="A12" s="213"/>
      <c r="B12" s="230"/>
      <c r="C12" s="220" t="s">
        <v>4</v>
      </c>
      <c r="D12" s="220" t="s">
        <v>6</v>
      </c>
      <c r="E12" s="220" t="s">
        <v>4</v>
      </c>
      <c r="F12" s="3"/>
      <c r="G12" s="3"/>
      <c r="H12" s="211"/>
      <c r="I12" s="37"/>
      <c r="J12" s="37"/>
      <c r="K12" s="37"/>
      <c r="L12" s="37"/>
    </row>
    <row r="13" spans="1:12" ht="15" thickBot="1" x14ac:dyDescent="0.35">
      <c r="A13" s="213"/>
      <c r="B13" s="220" t="s">
        <v>7</v>
      </c>
      <c r="C13" s="220" t="s">
        <v>25</v>
      </c>
      <c r="D13" s="220" t="s">
        <v>8</v>
      </c>
      <c r="E13" s="220" t="s">
        <v>8</v>
      </c>
      <c r="F13" s="3"/>
      <c r="G13" s="3"/>
      <c r="H13" s="211"/>
      <c r="I13" s="37"/>
      <c r="J13" s="37" t="s">
        <v>8</v>
      </c>
      <c r="K13" s="37" t="s">
        <v>25</v>
      </c>
      <c r="L13" s="37"/>
    </row>
    <row r="14" spans="1:12" ht="15" thickBot="1" x14ac:dyDescent="0.35">
      <c r="A14" s="213"/>
      <c r="B14" s="221">
        <v>-1</v>
      </c>
      <c r="C14" s="221">
        <v>-2</v>
      </c>
      <c r="D14" s="221">
        <v>-3</v>
      </c>
      <c r="E14" s="221">
        <v>-4</v>
      </c>
      <c r="F14" s="3"/>
      <c r="G14" s="3"/>
      <c r="H14" s="211"/>
      <c r="I14" s="50" t="str">
        <f>+B13</f>
        <v>Year</v>
      </c>
      <c r="J14" s="37" t="s">
        <v>212</v>
      </c>
      <c r="K14" s="37" t="s">
        <v>213</v>
      </c>
      <c r="L14" s="37"/>
    </row>
    <row r="15" spans="1:12" ht="15" thickBot="1" x14ac:dyDescent="0.35">
      <c r="A15" s="213"/>
      <c r="B15" s="222">
        <v>2012</v>
      </c>
      <c r="C15" s="233">
        <v>4251</v>
      </c>
      <c r="D15" s="233">
        <v>92482</v>
      </c>
      <c r="E15" s="233">
        <v>69125</v>
      </c>
      <c r="F15" s="3"/>
      <c r="G15" s="3"/>
      <c r="H15" s="211"/>
      <c r="I15" s="56">
        <f>+B15</f>
        <v>2012</v>
      </c>
      <c r="J15" s="49">
        <f>$B$6*D15+$B$7*E15</f>
        <v>84307.05</v>
      </c>
      <c r="K15" s="57">
        <f>C15/J15</f>
        <v>5.0422829407505067E-2</v>
      </c>
      <c r="L15" s="37"/>
    </row>
    <row r="16" spans="1:12" ht="15" thickBot="1" x14ac:dyDescent="0.35">
      <c r="A16" s="213"/>
      <c r="B16" s="222">
        <v>2013</v>
      </c>
      <c r="C16" s="233">
        <v>4287</v>
      </c>
      <c r="D16" s="233">
        <v>92968</v>
      </c>
      <c r="E16" s="233">
        <v>74314</v>
      </c>
      <c r="F16" s="3"/>
      <c r="G16" s="3"/>
      <c r="H16" s="211"/>
      <c r="I16" s="56">
        <f t="shared" ref="I16:I19" si="0">+B16</f>
        <v>2013</v>
      </c>
      <c r="J16" s="49">
        <f t="shared" ref="J16:J19" si="1">$B$6*D16+$B$7*E16</f>
        <v>86439.1</v>
      </c>
      <c r="K16" s="57">
        <f t="shared" ref="K16:K19" si="2">C16/J16</f>
        <v>4.9595611245373906E-2</v>
      </c>
      <c r="L16" s="37"/>
    </row>
    <row r="17" spans="1:12" ht="15" thickBot="1" x14ac:dyDescent="0.35">
      <c r="A17" s="213"/>
      <c r="B17" s="222">
        <v>2014</v>
      </c>
      <c r="C17" s="233">
        <v>4295</v>
      </c>
      <c r="D17" s="233">
        <v>90691</v>
      </c>
      <c r="E17" s="233">
        <v>69332</v>
      </c>
      <c r="F17" s="3"/>
      <c r="G17" s="3"/>
      <c r="H17" s="211"/>
      <c r="I17" s="56">
        <f t="shared" si="0"/>
        <v>2014</v>
      </c>
      <c r="J17" s="49">
        <f t="shared" si="1"/>
        <v>83215.350000000006</v>
      </c>
      <c r="K17" s="57">
        <f t="shared" si="2"/>
        <v>5.1613073789871698E-2</v>
      </c>
      <c r="L17" s="37"/>
    </row>
    <row r="18" spans="1:12" ht="15" thickBot="1" x14ac:dyDescent="0.35">
      <c r="A18" s="213"/>
      <c r="B18" s="222">
        <v>2015</v>
      </c>
      <c r="C18" s="233">
        <v>4357</v>
      </c>
      <c r="D18" s="233">
        <v>88300</v>
      </c>
      <c r="E18" s="233">
        <v>72031</v>
      </c>
      <c r="F18" s="3"/>
      <c r="G18" s="3"/>
      <c r="H18" s="211"/>
      <c r="I18" s="56">
        <f t="shared" si="0"/>
        <v>2015</v>
      </c>
      <c r="J18" s="49">
        <f t="shared" si="1"/>
        <v>82605.850000000006</v>
      </c>
      <c r="K18" s="57">
        <f t="shared" si="2"/>
        <v>5.274444848639654E-2</v>
      </c>
      <c r="L18" s="37"/>
    </row>
    <row r="19" spans="1:12" ht="15" thickBot="1" x14ac:dyDescent="0.35">
      <c r="A19" s="213"/>
      <c r="B19" s="222">
        <v>2016</v>
      </c>
      <c r="C19" s="233">
        <v>4413</v>
      </c>
      <c r="D19" s="233">
        <v>85604</v>
      </c>
      <c r="E19" s="233">
        <v>74713</v>
      </c>
      <c r="F19" s="3"/>
      <c r="G19" s="3"/>
      <c r="H19" s="211"/>
      <c r="I19" s="56">
        <f t="shared" si="0"/>
        <v>2016</v>
      </c>
      <c r="J19" s="49">
        <f t="shared" si="1"/>
        <v>81792.149999999994</v>
      </c>
      <c r="K19" s="57">
        <f t="shared" si="2"/>
        <v>5.3953832977859127E-2</v>
      </c>
      <c r="L19" s="37"/>
    </row>
    <row r="20" spans="1:12" ht="15" thickBot="1" x14ac:dyDescent="0.35">
      <c r="A20" s="213"/>
      <c r="B20" s="3"/>
      <c r="C20" s="3"/>
      <c r="D20" s="3"/>
      <c r="E20" s="3"/>
      <c r="F20" s="3"/>
      <c r="G20" s="3"/>
      <c r="H20" s="211"/>
    </row>
    <row r="21" spans="1:12" ht="15" thickBot="1" x14ac:dyDescent="0.35">
      <c r="A21" s="213"/>
      <c r="B21" s="226">
        <v>550000</v>
      </c>
      <c r="C21" s="232" t="s">
        <v>14</v>
      </c>
      <c r="D21" s="228"/>
      <c r="E21" s="3"/>
      <c r="F21" s="3"/>
      <c r="G21" s="3"/>
      <c r="H21" s="211"/>
      <c r="J21" s="30" t="s">
        <v>203</v>
      </c>
      <c r="K21" s="55">
        <f>AVERAGE(K15:K19)</f>
        <v>5.1665959181401266E-2</v>
      </c>
    </row>
    <row r="22" spans="1:12" ht="15" thickBot="1" x14ac:dyDescent="0.35">
      <c r="A22" s="213"/>
      <c r="B22" s="226">
        <v>33891</v>
      </c>
      <c r="C22" s="232" t="s">
        <v>42</v>
      </c>
      <c r="D22" s="228"/>
      <c r="E22" s="3"/>
      <c r="F22" s="3"/>
      <c r="G22" s="3"/>
      <c r="H22" s="211"/>
      <c r="J22" s="30" t="s">
        <v>217</v>
      </c>
      <c r="K22" s="36">
        <f>K21*(B6*B22+B7*(B21-SUM(E15:E19)))</f>
        <v>4582.7137468351921</v>
      </c>
    </row>
    <row r="23" spans="1:12" ht="15" thickBot="1" x14ac:dyDescent="0.35">
      <c r="A23" s="214"/>
      <c r="B23" s="216"/>
      <c r="C23" s="216"/>
      <c r="D23" s="216"/>
      <c r="E23" s="216"/>
      <c r="F23" s="216"/>
      <c r="G23" s="216"/>
      <c r="H23" s="217"/>
    </row>
    <row r="24" spans="1:12" x14ac:dyDescent="0.3"/>
    <row r="25" spans="1:12" x14ac:dyDescent="0.3"/>
    <row r="26" spans="1:12" x14ac:dyDescent="0.3"/>
    <row r="27" spans="1:12" x14ac:dyDescent="0.3"/>
    <row r="28" spans="1:12" x14ac:dyDescent="0.3"/>
    <row r="29" spans="1:12" x14ac:dyDescent="0.3"/>
    <row r="30" spans="1:12" x14ac:dyDescent="0.3"/>
    <row r="31" spans="1:12" x14ac:dyDescent="0.3"/>
    <row r="32" spans="1:12"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sheetData>
  <protectedRanges>
    <protectedRange sqref="B2:C2" name="Range1"/>
  </protectedRanges>
  <conditionalFormatting sqref="B2">
    <cfRule type="cellIs" dxfId="46" priority="1" operator="equal">
      <formula>"Review"</formula>
    </cfRule>
    <cfRule type="cellIs" dxfId="45" priority="2" operator="equal">
      <formula>"Finished"</formula>
    </cfRule>
    <cfRule type="cellIs" dxfId="44" priority="3" operator="equal">
      <formula>"Incomplete"</formula>
    </cfRule>
  </conditionalFormatting>
  <dataValidations count="1">
    <dataValidation type="list" showInputMessage="1" showErrorMessage="1" sqref="B2" xr:uid="{00000000-0002-0000-0700-000000000000}">
      <formula1>"Incomplete, Finished, Review"</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Z200"/>
  <sheetViews>
    <sheetView showGridLines="0" workbookViewId="0"/>
  </sheetViews>
  <sheetFormatPr defaultColWidth="0" defaultRowHeight="14.4" zeroHeight="1" x14ac:dyDescent="0.3"/>
  <cols>
    <col min="1" max="1" width="6.44140625" style="1" customWidth="1"/>
    <col min="2" max="2" width="11.33203125" style="1" customWidth="1"/>
    <col min="3" max="4" width="10.88671875" style="1" customWidth="1"/>
    <col min="5" max="52" width="9.109375" style="1" customWidth="1"/>
    <col min="53" max="16384" width="9.109375" style="1" hidden="1"/>
  </cols>
  <sheetData>
    <row r="1" spans="1:12" ht="15" thickBot="1" x14ac:dyDescent="0.35">
      <c r="A1" s="208" t="s">
        <v>15</v>
      </c>
      <c r="B1" s="209"/>
      <c r="C1" s="209"/>
      <c r="D1" s="209"/>
      <c r="E1" s="209"/>
      <c r="F1" s="209"/>
      <c r="G1" s="209"/>
      <c r="H1" s="209"/>
      <c r="I1" s="209"/>
      <c r="J1" s="209"/>
      <c r="K1" s="209"/>
      <c r="L1" s="210"/>
    </row>
    <row r="2" spans="1:12" ht="15" thickBot="1" x14ac:dyDescent="0.35">
      <c r="A2" s="203">
        <v>8</v>
      </c>
      <c r="B2" s="204" t="s">
        <v>159</v>
      </c>
      <c r="C2" s="3"/>
      <c r="D2" s="3"/>
      <c r="E2" s="3"/>
      <c r="F2" s="3"/>
      <c r="G2" s="3"/>
      <c r="H2" s="3"/>
      <c r="I2" s="3"/>
      <c r="J2" s="3"/>
      <c r="K2" s="3"/>
      <c r="L2" s="211"/>
    </row>
    <row r="3" spans="1:12" x14ac:dyDescent="0.3">
      <c r="A3" s="213"/>
      <c r="B3" s="3"/>
      <c r="C3" s="4"/>
      <c r="D3" s="3"/>
      <c r="E3" s="3"/>
      <c r="F3" s="3"/>
      <c r="G3" s="3"/>
      <c r="H3" s="3"/>
      <c r="I3" s="3"/>
      <c r="J3" s="3"/>
      <c r="K3" s="3"/>
      <c r="L3" s="211"/>
    </row>
    <row r="4" spans="1:12" x14ac:dyDescent="0.3">
      <c r="A4" s="213"/>
      <c r="B4" s="3" t="s">
        <v>0</v>
      </c>
      <c r="C4" s="3"/>
      <c r="D4" s="3"/>
      <c r="E4" s="3"/>
      <c r="F4" s="3"/>
      <c r="G4" s="3"/>
      <c r="H4" s="3"/>
      <c r="I4" s="3"/>
      <c r="J4" s="3"/>
      <c r="K4" s="3"/>
      <c r="L4" s="211"/>
    </row>
    <row r="5" spans="1:12" x14ac:dyDescent="0.3">
      <c r="A5" s="213"/>
      <c r="B5" s="3" t="s">
        <v>43</v>
      </c>
      <c r="C5" s="3"/>
      <c r="D5" s="3"/>
      <c r="E5" s="3"/>
      <c r="F5" s="3"/>
      <c r="G5" s="3"/>
      <c r="H5" s="3"/>
      <c r="I5" s="3"/>
      <c r="J5" s="3"/>
      <c r="K5" s="3"/>
      <c r="L5" s="211"/>
    </row>
    <row r="6" spans="1:12" x14ac:dyDescent="0.3">
      <c r="A6" s="213"/>
      <c r="B6" s="3"/>
      <c r="C6" s="3"/>
      <c r="D6" s="3"/>
      <c r="E6" s="3"/>
      <c r="F6" s="3"/>
      <c r="G6" s="3"/>
      <c r="H6" s="3"/>
      <c r="I6" s="3"/>
      <c r="J6" s="3"/>
      <c r="K6" s="3"/>
      <c r="L6" s="211"/>
    </row>
    <row r="7" spans="1:12" x14ac:dyDescent="0.3">
      <c r="A7" s="213"/>
      <c r="B7" s="3" t="s">
        <v>1</v>
      </c>
      <c r="C7" s="3"/>
      <c r="D7" s="3"/>
      <c r="E7" s="3"/>
      <c r="F7" s="3"/>
      <c r="G7" s="3"/>
      <c r="H7" s="3"/>
      <c r="I7" s="3"/>
      <c r="J7" s="3"/>
      <c r="K7" s="3"/>
      <c r="L7" s="211"/>
    </row>
    <row r="8" spans="1:12" x14ac:dyDescent="0.3">
      <c r="A8" s="213"/>
      <c r="B8" s="3" t="s">
        <v>44</v>
      </c>
      <c r="C8" s="3"/>
      <c r="D8" s="3"/>
      <c r="E8" s="3"/>
      <c r="F8" s="3"/>
      <c r="G8" s="3"/>
      <c r="H8" s="3"/>
      <c r="I8" s="3"/>
      <c r="J8" s="3"/>
      <c r="K8" s="3"/>
      <c r="L8" s="211"/>
    </row>
    <row r="9" spans="1:12" x14ac:dyDescent="0.3">
      <c r="A9" s="213"/>
      <c r="B9" s="3"/>
      <c r="C9" s="3"/>
      <c r="D9" s="3"/>
      <c r="E9" s="3"/>
      <c r="F9" s="3"/>
      <c r="G9" s="3"/>
      <c r="H9" s="3"/>
      <c r="I9" s="3"/>
      <c r="J9" s="3"/>
      <c r="K9" s="3"/>
      <c r="L9" s="211"/>
    </row>
    <row r="10" spans="1:12" x14ac:dyDescent="0.3">
      <c r="A10" s="213"/>
      <c r="B10" s="3" t="s">
        <v>9</v>
      </c>
      <c r="C10" s="3"/>
      <c r="D10" s="3"/>
      <c r="E10" s="3"/>
      <c r="F10" s="3"/>
      <c r="G10" s="3"/>
      <c r="H10" s="3"/>
      <c r="I10" s="3"/>
      <c r="J10" s="3"/>
      <c r="K10" s="3"/>
      <c r="L10" s="211"/>
    </row>
    <row r="11" spans="1:12" x14ac:dyDescent="0.3">
      <c r="A11" s="213"/>
      <c r="B11" s="3" t="s">
        <v>45</v>
      </c>
      <c r="C11" s="3"/>
      <c r="D11" s="3"/>
      <c r="E11" s="3"/>
      <c r="F11" s="3"/>
      <c r="G11" s="3"/>
      <c r="H11" s="3"/>
      <c r="I11" s="3"/>
      <c r="J11" s="3"/>
      <c r="K11" s="3"/>
      <c r="L11" s="211"/>
    </row>
    <row r="12" spans="1:12" x14ac:dyDescent="0.3">
      <c r="A12" s="213"/>
      <c r="B12" s="3"/>
      <c r="C12" s="3"/>
      <c r="D12" s="3"/>
      <c r="E12" s="3"/>
      <c r="F12" s="3"/>
      <c r="G12" s="3"/>
      <c r="H12" s="3"/>
      <c r="I12" s="3"/>
      <c r="J12" s="3"/>
      <c r="K12" s="3"/>
      <c r="L12" s="211"/>
    </row>
    <row r="13" spans="1:12" x14ac:dyDescent="0.3">
      <c r="A13" s="213"/>
      <c r="B13" s="3" t="s">
        <v>10</v>
      </c>
      <c r="C13" s="3"/>
      <c r="D13" s="3"/>
      <c r="E13" s="3"/>
      <c r="F13" s="3"/>
      <c r="G13" s="3"/>
      <c r="H13" s="3"/>
      <c r="I13" s="3"/>
      <c r="J13" s="3"/>
      <c r="K13" s="3"/>
      <c r="L13" s="211"/>
    </row>
    <row r="14" spans="1:12" ht="15" thickBot="1" x14ac:dyDescent="0.35">
      <c r="A14" s="214"/>
      <c r="B14" s="216" t="s">
        <v>46</v>
      </c>
      <c r="C14" s="216"/>
      <c r="D14" s="216"/>
      <c r="E14" s="216"/>
      <c r="F14" s="216"/>
      <c r="G14" s="216"/>
      <c r="H14" s="216"/>
      <c r="I14" s="216"/>
      <c r="J14" s="216"/>
      <c r="K14" s="216"/>
      <c r="L14" s="217"/>
    </row>
    <row r="15" spans="1:12" x14ac:dyDescent="0.3"/>
    <row r="16" spans="1:12" x14ac:dyDescent="0.3"/>
    <row r="17" spans="1:1" x14ac:dyDescent="0.3">
      <c r="A17" s="1" t="s">
        <v>155</v>
      </c>
    </row>
    <row r="18" spans="1:1" x14ac:dyDescent="0.3">
      <c r="A18" s="1" t="s">
        <v>184</v>
      </c>
    </row>
    <row r="19" spans="1:1" x14ac:dyDescent="0.3"/>
    <row r="20" spans="1:1" x14ac:dyDescent="0.3">
      <c r="A20" s="1" t="s">
        <v>156</v>
      </c>
    </row>
    <row r="21" spans="1:1" x14ac:dyDescent="0.3">
      <c r="A21" s="1" t="s">
        <v>185</v>
      </c>
    </row>
    <row r="22" spans="1:1" x14ac:dyDescent="0.3"/>
    <row r="23" spans="1:1" x14ac:dyDescent="0.3">
      <c r="A23" s="1" t="s">
        <v>157</v>
      </c>
    </row>
    <row r="24" spans="1:1" x14ac:dyDescent="0.3">
      <c r="A24" s="1" t="s">
        <v>186</v>
      </c>
    </row>
    <row r="25" spans="1:1" x14ac:dyDescent="0.3"/>
    <row r="26" spans="1:1" x14ac:dyDescent="0.3">
      <c r="A26" s="1" t="s">
        <v>158</v>
      </c>
    </row>
    <row r="27" spans="1:1" x14ac:dyDescent="0.3">
      <c r="A27" s="1" t="s">
        <v>187</v>
      </c>
    </row>
    <row r="28" spans="1:1" x14ac:dyDescent="0.3"/>
    <row r="29" spans="1:1" x14ac:dyDescent="0.3"/>
    <row r="30" spans="1:1" x14ac:dyDescent="0.3"/>
    <row r="31" spans="1:1" x14ac:dyDescent="0.3"/>
    <row r="32" spans="1:1"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sheetData>
  <protectedRanges>
    <protectedRange sqref="B2:C2" name="Range1"/>
  </protectedRanges>
  <conditionalFormatting sqref="B2">
    <cfRule type="cellIs" dxfId="43" priority="1" operator="equal">
      <formula>"Review"</formula>
    </cfRule>
    <cfRule type="cellIs" dxfId="42" priority="2" operator="equal">
      <formula>"Finished"</formula>
    </cfRule>
    <cfRule type="cellIs" dxfId="41" priority="3" operator="equal">
      <formula>"Incomplete"</formula>
    </cfRule>
  </conditionalFormatting>
  <dataValidations count="1">
    <dataValidation type="list" showInputMessage="1" showErrorMessage="1" sqref="B2" xr:uid="{00000000-0002-0000-0800-000000000000}">
      <formula1>"Incomplete, Finished, Review"</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Status</vt:lpstr>
      <vt:lpstr>Orig Ch.17 #1</vt:lpstr>
      <vt:lpstr>Orig Ch.17 #2</vt:lpstr>
      <vt:lpstr>Orig Ch.17 #3</vt:lpstr>
      <vt:lpstr>Orig Ch.17 #4</vt:lpstr>
      <vt:lpstr>Orig Ch.17 #5</vt:lpstr>
      <vt:lpstr>Orig Ch.17 #6</vt:lpstr>
      <vt:lpstr>Orig Ch.17 #7</vt:lpstr>
      <vt:lpstr>Orig Ch.17 #8</vt:lpstr>
      <vt:lpstr>Orig Ch.17 #9</vt:lpstr>
      <vt:lpstr>Orig Ch.17 #10</vt:lpstr>
      <vt:lpstr>S2011 #35</vt:lpstr>
      <vt:lpstr>S2012 #28</vt:lpstr>
      <vt:lpstr>S2013 #25</vt:lpstr>
      <vt:lpstr>F2013 #19</vt:lpstr>
      <vt:lpstr>F2014 #23</vt:lpstr>
      <vt:lpstr>S2015 #25</vt:lpstr>
      <vt:lpstr>S2016 #22</vt:lpstr>
      <vt:lpstr>F2016 #26</vt:lpstr>
      <vt:lpstr>F2017 #26</vt:lpstr>
      <vt:lpstr>S2018 #23</vt:lpstr>
      <vt:lpstr>S2018 MU #23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Bedford</dc:creator>
  <cp:lastModifiedBy>Jim Bedford</cp:lastModifiedBy>
  <dcterms:created xsi:type="dcterms:W3CDTF">2018-01-06T17:25:20Z</dcterms:created>
  <dcterms:modified xsi:type="dcterms:W3CDTF">2020-11-10T03:37:54Z</dcterms:modified>
</cp:coreProperties>
</file>