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2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fo\Desktop\Exam 5 Study Manual\Editions\Bedford Seminars - Fall 2019\2 Exhibits and Appendices\1 Reserving\"/>
    </mc:Choice>
  </mc:AlternateContent>
  <xr:revisionPtr revIDLastSave="0" documentId="13_ncr:1_{DC23C043-7FEC-449F-BC94-92E3AD7702B0}" xr6:coauthVersionLast="43" xr6:coauthVersionMax="43" xr10:uidLastSave="{00000000-0000-0000-0000-000000000000}"/>
  <bookViews>
    <workbookView xWindow="1116" yWindow="1116" windowWidth="23040" windowHeight="12264" tabRatio="802" xr2:uid="{00000000-000D-0000-FFFF-FFFF00000000}"/>
  </bookViews>
  <sheets>
    <sheet name="Intro" sheetId="14" r:id="rId1"/>
    <sheet name="12_1_1" sheetId="15" r:id="rId2"/>
    <sheet name="12_1_2" sheetId="16" r:id="rId3"/>
    <sheet name="12_1_3" sheetId="17" r:id="rId4"/>
    <sheet name="12_1_4" sheetId="18" r:id="rId5"/>
    <sheet name="12_1_5" sheetId="19" r:id="rId6"/>
    <sheet name="12_2_1" sheetId="20" r:id="rId7"/>
    <sheet name="12_2_2" sheetId="21" r:id="rId8"/>
    <sheet name="12_2_3" sheetId="22" r:id="rId9"/>
    <sheet name="12_2_4" sheetId="23" r:id="rId10"/>
    <sheet name="12_2_5" sheetId="24" r:id="rId11"/>
    <sheet name="12_2_6" sheetId="11" r:id="rId12"/>
    <sheet name="12_2_7" sheetId="12" r:id="rId13"/>
    <sheet name="12_3_1" sheetId="13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3" l="1"/>
  <c r="E14" i="13"/>
  <c r="E13" i="13"/>
  <c r="E12" i="13"/>
  <c r="E11" i="13"/>
  <c r="E10" i="13"/>
  <c r="I22" i="12" l="1"/>
  <c r="H22" i="12"/>
  <c r="G22" i="12"/>
  <c r="F22" i="12"/>
  <c r="E22" i="12"/>
  <c r="D22" i="12"/>
  <c r="C22" i="12"/>
  <c r="B22" i="12"/>
  <c r="C22" i="11"/>
  <c r="B22" i="11"/>
  <c r="K22" i="11"/>
  <c r="J22" i="11"/>
  <c r="I22" i="11"/>
  <c r="H22" i="11"/>
  <c r="G22" i="11"/>
  <c r="F22" i="11"/>
  <c r="E22" i="11"/>
  <c r="A16" i="20" l="1"/>
  <c r="A15" i="20" s="1"/>
  <c r="A14" i="20" s="1"/>
  <c r="A13" i="20" s="1"/>
  <c r="A12" i="20" s="1"/>
  <c r="A11" i="20" s="1"/>
  <c r="A10" i="20" s="1"/>
  <c r="A9" i="20" s="1"/>
  <c r="A8" i="20" s="1"/>
  <c r="A7" i="20" s="1"/>
  <c r="D6" i="20"/>
  <c r="E6" i="20"/>
  <c r="F6" i="20" s="1"/>
  <c r="G6" i="20" s="1"/>
  <c r="H6" i="20" s="1"/>
  <c r="I6" i="20" s="1"/>
  <c r="J6" i="20" s="1"/>
  <c r="K6" i="20" s="1"/>
  <c r="L6" i="20" s="1"/>
  <c r="C6" i="20"/>
  <c r="F14" i="13" l="1"/>
  <c r="F10" i="13"/>
  <c r="B17" i="13"/>
  <c r="F11" i="13"/>
  <c r="F12" i="13"/>
  <c r="F13" i="13"/>
  <c r="F15" i="13"/>
  <c r="C12" i="19"/>
  <c r="B12" i="19" s="1"/>
  <c r="C13" i="19"/>
  <c r="B13" i="19" s="1"/>
  <c r="C16" i="19"/>
  <c r="B16" i="19" s="1"/>
  <c r="C17" i="19"/>
  <c r="B17" i="19" s="1"/>
  <c r="C10" i="19"/>
  <c r="B10" i="19" s="1"/>
  <c r="N21" i="15"/>
  <c r="C11" i="19" s="1"/>
  <c r="B11" i="19" s="1"/>
  <c r="N22" i="15"/>
  <c r="N23" i="15"/>
  <c r="N24" i="15"/>
  <c r="C14" i="19" s="1"/>
  <c r="B14" i="19" s="1"/>
  <c r="N25" i="15"/>
  <c r="C15" i="19" s="1"/>
  <c r="B15" i="19" s="1"/>
  <c r="N26" i="15"/>
  <c r="N27" i="15"/>
  <c r="N28" i="15"/>
  <c r="C18" i="19" s="1"/>
  <c r="B18" i="19" s="1"/>
  <c r="N29" i="15"/>
  <c r="C19" i="19" s="1"/>
  <c r="B19" i="19" s="1"/>
  <c r="N20" i="15"/>
  <c r="N16" i="15"/>
  <c r="N15" i="15"/>
  <c r="N14" i="15"/>
  <c r="N13" i="15"/>
  <c r="N12" i="15"/>
  <c r="N11" i="15"/>
  <c r="N10" i="15"/>
  <c r="N9" i="15"/>
  <c r="N8" i="15"/>
  <c r="N7" i="15"/>
  <c r="C12" i="24"/>
  <c r="B12" i="24" s="1"/>
  <c r="C13" i="24"/>
  <c r="B13" i="24" s="1"/>
  <c r="C16" i="24"/>
  <c r="C17" i="24"/>
  <c r="B17" i="24" s="1"/>
  <c r="C20" i="24"/>
  <c r="C10" i="24"/>
  <c r="B10" i="24" s="1"/>
  <c r="O22" i="20"/>
  <c r="C11" i="24" s="1"/>
  <c r="B11" i="24" s="1"/>
  <c r="O23" i="20"/>
  <c r="O24" i="20"/>
  <c r="O25" i="20"/>
  <c r="C14" i="24" s="1"/>
  <c r="B14" i="24" s="1"/>
  <c r="O26" i="20"/>
  <c r="C15" i="24" s="1"/>
  <c r="O27" i="20"/>
  <c r="O28" i="20"/>
  <c r="O29" i="20"/>
  <c r="C18" i="24" s="1"/>
  <c r="B18" i="24" s="1"/>
  <c r="O30" i="20"/>
  <c r="C19" i="24" s="1"/>
  <c r="B19" i="24" s="1"/>
  <c r="O31" i="20"/>
  <c r="O21" i="20"/>
  <c r="O17" i="20"/>
  <c r="B20" i="24" s="1"/>
  <c r="O16" i="20"/>
  <c r="O15" i="20"/>
  <c r="O14" i="20"/>
  <c r="O13" i="20"/>
  <c r="B16" i="24" s="1"/>
  <c r="O12" i="20"/>
  <c r="O11" i="20"/>
  <c r="O10" i="20"/>
  <c r="O9" i="20"/>
  <c r="O8" i="20"/>
  <c r="O7" i="20"/>
  <c r="B15" i="24" l="1"/>
  <c r="F17" i="13"/>
  <c r="E22" i="23"/>
  <c r="B15" i="23"/>
  <c r="I7" i="23"/>
  <c r="M6" i="23"/>
  <c r="M20" i="23" s="1"/>
  <c r="M34" i="23" s="1"/>
  <c r="M28" i="22"/>
  <c r="C14" i="22"/>
  <c r="E11" i="22"/>
  <c r="K8" i="22"/>
  <c r="M28" i="21"/>
  <c r="C14" i="21"/>
  <c r="F12" i="21"/>
  <c r="I10" i="21"/>
  <c r="E10" i="21"/>
  <c r="H8" i="21"/>
  <c r="D8" i="21"/>
  <c r="K6" i="21"/>
  <c r="G6" i="21"/>
  <c r="B31" i="23"/>
  <c r="B30" i="23"/>
  <c r="D29" i="23"/>
  <c r="C29" i="23"/>
  <c r="B29" i="23"/>
  <c r="E28" i="23"/>
  <c r="C28" i="23"/>
  <c r="B28" i="23"/>
  <c r="E27" i="23"/>
  <c r="D27" i="23"/>
  <c r="C27" i="23"/>
  <c r="B27" i="23"/>
  <c r="G26" i="23"/>
  <c r="F26" i="23"/>
  <c r="D26" i="23"/>
  <c r="C26" i="23"/>
  <c r="B26" i="23"/>
  <c r="H25" i="23"/>
  <c r="G25" i="23"/>
  <c r="F25" i="23"/>
  <c r="E25" i="23"/>
  <c r="D25" i="23"/>
  <c r="C25" i="23"/>
  <c r="B25" i="23"/>
  <c r="I24" i="23"/>
  <c r="H24" i="23"/>
  <c r="G24" i="23"/>
  <c r="E24" i="23"/>
  <c r="D24" i="23"/>
  <c r="C24" i="23"/>
  <c r="B24" i="23"/>
  <c r="J23" i="23"/>
  <c r="I23" i="23"/>
  <c r="G23" i="23"/>
  <c r="F23" i="23"/>
  <c r="E23" i="23"/>
  <c r="C23" i="23"/>
  <c r="B23" i="23"/>
  <c r="J22" i="23"/>
  <c r="I22" i="23"/>
  <c r="H22" i="23"/>
  <c r="F22" i="23"/>
  <c r="D22" i="23"/>
  <c r="C22" i="23"/>
  <c r="L21" i="23"/>
  <c r="K21" i="23"/>
  <c r="J21" i="23"/>
  <c r="I7" i="21"/>
  <c r="H21" i="23"/>
  <c r="G21" i="23"/>
  <c r="F21" i="23"/>
  <c r="E7" i="21"/>
  <c r="D21" i="23"/>
  <c r="B17" i="23"/>
  <c r="B16" i="23"/>
  <c r="C15" i="23"/>
  <c r="C14" i="23"/>
  <c r="B14" i="23"/>
  <c r="B13" i="23"/>
  <c r="B12" i="23"/>
  <c r="A15" i="24"/>
  <c r="E11" i="23"/>
  <c r="B11" i="23"/>
  <c r="A11" i="21"/>
  <c r="I10" i="23"/>
  <c r="F10" i="23"/>
  <c r="E10" i="23"/>
  <c r="B10" i="23"/>
  <c r="A10" i="21"/>
  <c r="J9" i="23"/>
  <c r="H9" i="23"/>
  <c r="G9" i="23"/>
  <c r="F9" i="23"/>
  <c r="F9" i="21"/>
  <c r="D9" i="23"/>
  <c r="C9" i="23"/>
  <c r="B9" i="23"/>
  <c r="K8" i="23"/>
  <c r="I8" i="23"/>
  <c r="G8" i="23"/>
  <c r="E8" i="23"/>
  <c r="C8" i="23"/>
  <c r="L7" i="23"/>
  <c r="M21" i="23" s="1"/>
  <c r="J7" i="23"/>
  <c r="I7" i="22"/>
  <c r="H7" i="23"/>
  <c r="F7" i="23"/>
  <c r="E7" i="23"/>
  <c r="D7" i="23"/>
  <c r="L6" i="23"/>
  <c r="L20" i="23" s="1"/>
  <c r="L34" i="23" s="1"/>
  <c r="K6" i="23"/>
  <c r="K20" i="23" s="1"/>
  <c r="K34" i="23" s="1"/>
  <c r="J6" i="23"/>
  <c r="J20" i="23" s="1"/>
  <c r="J34" i="23" s="1"/>
  <c r="H6" i="21"/>
  <c r="G6" i="23"/>
  <c r="G20" i="23" s="1"/>
  <c r="G34" i="23" s="1"/>
  <c r="F6" i="23"/>
  <c r="F20" i="23" s="1"/>
  <c r="F34" i="23" s="1"/>
  <c r="D6" i="23"/>
  <c r="D20" i="23" s="1"/>
  <c r="D34" i="23" s="1"/>
  <c r="C6" i="23"/>
  <c r="C20" i="23" s="1"/>
  <c r="C34" i="23" s="1"/>
  <c r="B6" i="23"/>
  <c r="B20" i="23" s="1"/>
  <c r="B34" i="23" s="1"/>
  <c r="L6" i="22" l="1"/>
  <c r="D20" i="20"/>
  <c r="A26" i="20"/>
  <c r="H20" i="20"/>
  <c r="A12" i="21"/>
  <c r="D6" i="22"/>
  <c r="A10" i="22"/>
  <c r="H6" i="23"/>
  <c r="H20" i="23" s="1"/>
  <c r="H34" i="23" s="1"/>
  <c r="A25" i="20"/>
  <c r="L20" i="20"/>
  <c r="C6" i="21"/>
  <c r="H6" i="22"/>
  <c r="I20" i="22" s="1"/>
  <c r="I28" i="22" s="1"/>
  <c r="I6" i="23"/>
  <c r="I20" i="23" s="1"/>
  <c r="I34" i="23" s="1"/>
  <c r="I6" i="21"/>
  <c r="I6" i="22"/>
  <c r="I20" i="20"/>
  <c r="D8" i="23"/>
  <c r="D8" i="22"/>
  <c r="E8" i="22"/>
  <c r="I9" i="23"/>
  <c r="I9" i="22"/>
  <c r="F11" i="22"/>
  <c r="F11" i="23"/>
  <c r="I36" i="23"/>
  <c r="E36" i="23"/>
  <c r="D36" i="23"/>
  <c r="C36" i="23"/>
  <c r="F36" i="23"/>
  <c r="G22" i="23"/>
  <c r="G8" i="21"/>
  <c r="K22" i="23"/>
  <c r="K8" i="21"/>
  <c r="D28" i="23"/>
  <c r="D14" i="21"/>
  <c r="J7" i="21"/>
  <c r="E11" i="21"/>
  <c r="E6" i="23"/>
  <c r="E20" i="23" s="1"/>
  <c r="E34" i="23" s="1"/>
  <c r="E6" i="21"/>
  <c r="E6" i="22"/>
  <c r="E20" i="20"/>
  <c r="A10" i="24"/>
  <c r="A7" i="23"/>
  <c r="A7" i="21"/>
  <c r="A7" i="22"/>
  <c r="A21" i="20"/>
  <c r="H8" i="23"/>
  <c r="H8" i="22"/>
  <c r="C10" i="22"/>
  <c r="C10" i="23"/>
  <c r="I20" i="21"/>
  <c r="I28" i="21" s="1"/>
  <c r="D41" i="23"/>
  <c r="C41" i="23"/>
  <c r="B41" i="23"/>
  <c r="E41" i="23"/>
  <c r="F27" i="23"/>
  <c r="F41" i="23" s="1"/>
  <c r="F13" i="21"/>
  <c r="F23" i="21" s="1"/>
  <c r="F29" i="21" s="1"/>
  <c r="H20" i="21"/>
  <c r="H28" i="21" s="1"/>
  <c r="J9" i="21"/>
  <c r="C15" i="21"/>
  <c r="G7" i="23"/>
  <c r="G7" i="22"/>
  <c r="A12" i="24"/>
  <c r="A9" i="23"/>
  <c r="A9" i="22"/>
  <c r="A23" i="20"/>
  <c r="G10" i="22"/>
  <c r="G10" i="23"/>
  <c r="C13" i="23"/>
  <c r="C13" i="22"/>
  <c r="E14" i="23"/>
  <c r="E14" i="22"/>
  <c r="D15" i="23"/>
  <c r="D15" i="22"/>
  <c r="A20" i="24"/>
  <c r="A17" i="23"/>
  <c r="A17" i="22"/>
  <c r="A31" i="20"/>
  <c r="E8" i="21"/>
  <c r="G38" i="23"/>
  <c r="C38" i="23"/>
  <c r="B38" i="23"/>
  <c r="E38" i="23"/>
  <c r="H38" i="23"/>
  <c r="D38" i="23"/>
  <c r="F24" i="23"/>
  <c r="I38" i="23" s="1"/>
  <c r="F10" i="21"/>
  <c r="E12" i="21"/>
  <c r="E26" i="23"/>
  <c r="E40" i="23" s="1"/>
  <c r="C30" i="23"/>
  <c r="C16" i="21"/>
  <c r="A17" i="21"/>
  <c r="K7" i="23"/>
  <c r="K7" i="22"/>
  <c r="E9" i="23"/>
  <c r="E9" i="22"/>
  <c r="F9" i="22"/>
  <c r="F12" i="23"/>
  <c r="F12" i="22"/>
  <c r="A17" i="24"/>
  <c r="A14" i="22"/>
  <c r="A14" i="23"/>
  <c r="A14" i="21"/>
  <c r="A28" i="20"/>
  <c r="D13" i="22"/>
  <c r="D23" i="23"/>
  <c r="D9" i="21"/>
  <c r="H23" i="23"/>
  <c r="H9" i="21"/>
  <c r="F39" i="23"/>
  <c r="B39" i="23"/>
  <c r="E39" i="23"/>
  <c r="H39" i="23"/>
  <c r="D39" i="23"/>
  <c r="G39" i="23"/>
  <c r="C39" i="23"/>
  <c r="F7" i="21"/>
  <c r="A9" i="21"/>
  <c r="D13" i="21"/>
  <c r="E20" i="22"/>
  <c r="E28" i="22" s="1"/>
  <c r="D10" i="22"/>
  <c r="D10" i="23"/>
  <c r="H10" i="22"/>
  <c r="H10" i="23"/>
  <c r="C11" i="22"/>
  <c r="C11" i="23"/>
  <c r="G11" i="22"/>
  <c r="G11" i="23"/>
  <c r="C12" i="23"/>
  <c r="C12" i="22"/>
  <c r="G12" i="23"/>
  <c r="G12" i="22"/>
  <c r="A18" i="24"/>
  <c r="A15" i="23"/>
  <c r="A15" i="22"/>
  <c r="A19" i="24"/>
  <c r="A16" i="22"/>
  <c r="D40" i="23"/>
  <c r="C40" i="23"/>
  <c r="B40" i="23"/>
  <c r="D6" i="21"/>
  <c r="D20" i="21" s="1"/>
  <c r="D28" i="21" s="1"/>
  <c r="L6" i="21"/>
  <c r="L20" i="21" s="1"/>
  <c r="L28" i="21" s="1"/>
  <c r="G7" i="21"/>
  <c r="K7" i="21"/>
  <c r="I8" i="21"/>
  <c r="C9" i="21"/>
  <c r="G9" i="21"/>
  <c r="F11" i="21"/>
  <c r="C12" i="21"/>
  <c r="G12" i="21"/>
  <c r="E13" i="21"/>
  <c r="D15" i="21"/>
  <c r="H7" i="22"/>
  <c r="L7" i="22"/>
  <c r="G8" i="22"/>
  <c r="G9" i="22"/>
  <c r="E10" i="22"/>
  <c r="A12" i="22"/>
  <c r="C15" i="22"/>
  <c r="M7" i="23"/>
  <c r="E21" i="23"/>
  <c r="L35" i="23" s="1"/>
  <c r="A11" i="24"/>
  <c r="A8" i="23"/>
  <c r="J8" i="22"/>
  <c r="J8" i="23"/>
  <c r="A13" i="24"/>
  <c r="A10" i="23"/>
  <c r="D11" i="22"/>
  <c r="D11" i="23"/>
  <c r="H11" i="22"/>
  <c r="H11" i="23"/>
  <c r="D12" i="23"/>
  <c r="D12" i="22"/>
  <c r="A16" i="24"/>
  <c r="A13" i="22"/>
  <c r="A13" i="23"/>
  <c r="E13" i="23"/>
  <c r="E13" i="22"/>
  <c r="B20" i="20"/>
  <c r="F20" i="20"/>
  <c r="J20" i="20"/>
  <c r="E35" i="23"/>
  <c r="D35" i="23"/>
  <c r="G35" i="23"/>
  <c r="G37" i="23"/>
  <c r="C37" i="23"/>
  <c r="B37" i="23"/>
  <c r="C42" i="23"/>
  <c r="B42" i="23"/>
  <c r="E42" i="23"/>
  <c r="D42" i="23"/>
  <c r="A29" i="20"/>
  <c r="A30" i="20"/>
  <c r="B45" i="23"/>
  <c r="H7" i="21"/>
  <c r="L7" i="21"/>
  <c r="F8" i="21"/>
  <c r="J8" i="21"/>
  <c r="J23" i="21" s="1"/>
  <c r="J29" i="21" s="1"/>
  <c r="J24" i="23" s="1"/>
  <c r="C10" i="21"/>
  <c r="G10" i="21"/>
  <c r="C11" i="21"/>
  <c r="G11" i="21"/>
  <c r="G23" i="21" s="1"/>
  <c r="G29" i="21" s="1"/>
  <c r="D12" i="21"/>
  <c r="A13" i="21"/>
  <c r="E14" i="21"/>
  <c r="A16" i="21"/>
  <c r="B6" i="22"/>
  <c r="F6" i="22"/>
  <c r="J6" i="22"/>
  <c r="E7" i="22"/>
  <c r="A8" i="22"/>
  <c r="C9" i="22"/>
  <c r="F10" i="22"/>
  <c r="A12" i="23"/>
  <c r="D13" i="23"/>
  <c r="I21" i="23"/>
  <c r="F8" i="22"/>
  <c r="F8" i="23"/>
  <c r="D9" i="22"/>
  <c r="H9" i="22"/>
  <c r="A14" i="24"/>
  <c r="A11" i="23"/>
  <c r="A11" i="22"/>
  <c r="E12" i="22"/>
  <c r="F13" i="23"/>
  <c r="F13" i="22"/>
  <c r="D14" i="23"/>
  <c r="D14" i="22"/>
  <c r="D23" i="22" s="1"/>
  <c r="D29" i="22" s="1"/>
  <c r="C16" i="22"/>
  <c r="C16" i="23"/>
  <c r="C20" i="20"/>
  <c r="G20" i="20"/>
  <c r="K20" i="20"/>
  <c r="A22" i="20"/>
  <c r="A24" i="20"/>
  <c r="A27" i="20"/>
  <c r="B43" i="23"/>
  <c r="D43" i="23"/>
  <c r="C43" i="23"/>
  <c r="C44" i="23"/>
  <c r="B44" i="23"/>
  <c r="B6" i="21"/>
  <c r="C20" i="21" s="1"/>
  <c r="C28" i="21" s="1"/>
  <c r="F6" i="21"/>
  <c r="G20" i="21" s="1"/>
  <c r="G28" i="21" s="1"/>
  <c r="J6" i="21"/>
  <c r="K20" i="21" s="1"/>
  <c r="K28" i="21" s="1"/>
  <c r="A8" i="21"/>
  <c r="E9" i="21"/>
  <c r="I9" i="21"/>
  <c r="I23" i="21" s="1"/>
  <c r="I29" i="21" s="1"/>
  <c r="D10" i="21"/>
  <c r="H10" i="21"/>
  <c r="H23" i="21" s="1"/>
  <c r="H29" i="21" s="1"/>
  <c r="D11" i="21"/>
  <c r="H11" i="21"/>
  <c r="C13" i="21"/>
  <c r="A15" i="21"/>
  <c r="C6" i="22"/>
  <c r="D20" i="22" s="1"/>
  <c r="D28" i="22" s="1"/>
  <c r="G6" i="22"/>
  <c r="K6" i="22"/>
  <c r="L20" i="22" s="1"/>
  <c r="L28" i="22" s="1"/>
  <c r="F7" i="22"/>
  <c r="J7" i="22"/>
  <c r="I8" i="22"/>
  <c r="J9" i="22"/>
  <c r="I10" i="22"/>
  <c r="I22" i="22" s="1"/>
  <c r="E12" i="23"/>
  <c r="A16" i="23"/>
  <c r="G40" i="23" l="1"/>
  <c r="M35" i="23"/>
  <c r="D10" i="24" s="1"/>
  <c r="N10" i="11" s="1"/>
  <c r="F35" i="23"/>
  <c r="H35" i="23"/>
  <c r="F25" i="21"/>
  <c r="J35" i="23"/>
  <c r="F40" i="23"/>
  <c r="I37" i="23"/>
  <c r="K36" i="23"/>
  <c r="G23" i="22"/>
  <c r="G29" i="22" s="1"/>
  <c r="H20" i="22"/>
  <c r="H28" i="22" s="1"/>
  <c r="E20" i="21"/>
  <c r="E28" i="21" s="1"/>
  <c r="F37" i="23"/>
  <c r="D37" i="23"/>
  <c r="E37" i="23"/>
  <c r="J37" i="23"/>
  <c r="H37" i="23"/>
  <c r="H36" i="23"/>
  <c r="J36" i="23"/>
  <c r="E23" i="22"/>
  <c r="E29" i="22" s="1"/>
  <c r="E15" i="23" s="1"/>
  <c r="C23" i="22"/>
  <c r="C29" i="22" s="1"/>
  <c r="C17" i="23" s="1"/>
  <c r="I25" i="22"/>
  <c r="I25" i="21"/>
  <c r="E23" i="21"/>
  <c r="E29" i="21" s="1"/>
  <c r="E29" i="23" s="1"/>
  <c r="E25" i="21"/>
  <c r="D17" i="23"/>
  <c r="J38" i="23"/>
  <c r="A40" i="23"/>
  <c r="A26" i="23"/>
  <c r="A43" i="23"/>
  <c r="A29" i="23"/>
  <c r="K20" i="22"/>
  <c r="K28" i="22" s="1"/>
  <c r="K35" i="23"/>
  <c r="A41" i="23"/>
  <c r="A27" i="23"/>
  <c r="D25" i="22"/>
  <c r="D22" i="22"/>
  <c r="L23" i="22"/>
  <c r="L29" i="22" s="1"/>
  <c r="L8" i="23" s="1"/>
  <c r="L22" i="22"/>
  <c r="L25" i="22"/>
  <c r="D23" i="21"/>
  <c r="D29" i="21" s="1"/>
  <c r="D31" i="23" s="1"/>
  <c r="G25" i="21"/>
  <c r="G22" i="21"/>
  <c r="F22" i="21"/>
  <c r="A38" i="23"/>
  <c r="A24" i="23"/>
  <c r="A36" i="23"/>
  <c r="A22" i="23"/>
  <c r="G25" i="22"/>
  <c r="G22" i="22"/>
  <c r="I23" i="22"/>
  <c r="I29" i="22" s="1"/>
  <c r="A44" i="23"/>
  <c r="A30" i="23"/>
  <c r="D16" i="23"/>
  <c r="A39" i="23"/>
  <c r="A25" i="23"/>
  <c r="G20" i="22"/>
  <c r="G28" i="22" s="1"/>
  <c r="L23" i="21"/>
  <c r="L29" i="21" s="1"/>
  <c r="L22" i="23" s="1"/>
  <c r="L36" i="23" s="1"/>
  <c r="L22" i="21"/>
  <c r="L25" i="21"/>
  <c r="I35" i="23"/>
  <c r="I25" i="23"/>
  <c r="I11" i="23"/>
  <c r="E25" i="22"/>
  <c r="E22" i="22"/>
  <c r="H25" i="22"/>
  <c r="H22" i="22"/>
  <c r="C25" i="21"/>
  <c r="C22" i="21"/>
  <c r="F23" i="22"/>
  <c r="F29" i="22" s="1"/>
  <c r="F14" i="23" s="1"/>
  <c r="E22" i="21"/>
  <c r="F38" i="23"/>
  <c r="A45" i="23"/>
  <c r="A31" i="23"/>
  <c r="A37" i="23"/>
  <c r="A23" i="23"/>
  <c r="C23" i="21"/>
  <c r="C29" i="21" s="1"/>
  <c r="C31" i="23" s="1"/>
  <c r="F20" i="22"/>
  <c r="F28" i="22" s="1"/>
  <c r="G36" i="23"/>
  <c r="I22" i="21"/>
  <c r="J20" i="22"/>
  <c r="J28" i="22" s="1"/>
  <c r="C25" i="22"/>
  <c r="C22" i="22"/>
  <c r="F25" i="22"/>
  <c r="F22" i="22"/>
  <c r="J25" i="22"/>
  <c r="J22" i="22"/>
  <c r="D25" i="21"/>
  <c r="D22" i="21"/>
  <c r="G27" i="23"/>
  <c r="G13" i="23"/>
  <c r="C20" i="22"/>
  <c r="C28" i="22" s="1"/>
  <c r="H25" i="21"/>
  <c r="H22" i="21"/>
  <c r="J23" i="22"/>
  <c r="J29" i="22" s="1"/>
  <c r="J10" i="23" s="1"/>
  <c r="K25" i="21"/>
  <c r="K22" i="21"/>
  <c r="K23" i="21"/>
  <c r="K29" i="21" s="1"/>
  <c r="K23" i="23" s="1"/>
  <c r="H26" i="23"/>
  <c r="H23" i="22"/>
  <c r="H29" i="22" s="1"/>
  <c r="H12" i="23" s="1"/>
  <c r="A42" i="23"/>
  <c r="A28" i="23"/>
  <c r="K25" i="22"/>
  <c r="K22" i="22"/>
  <c r="K23" i="22"/>
  <c r="K29" i="22" s="1"/>
  <c r="K9" i="23" s="1"/>
  <c r="F28" i="23"/>
  <c r="A35" i="23"/>
  <c r="A21" i="23"/>
  <c r="F20" i="21"/>
  <c r="F28" i="21" s="1"/>
  <c r="J25" i="21"/>
  <c r="J22" i="21"/>
  <c r="J20" i="21"/>
  <c r="J28" i="21" s="1"/>
  <c r="D30" i="23" l="1"/>
  <c r="D44" i="23" s="1"/>
  <c r="K24" i="23"/>
  <c r="K10" i="23"/>
  <c r="L9" i="23"/>
  <c r="L23" i="23"/>
  <c r="J11" i="23"/>
  <c r="J25" i="23"/>
  <c r="F29" i="23"/>
  <c r="F43" i="23" s="1"/>
  <c r="F15" i="23"/>
  <c r="M8" i="23"/>
  <c r="M22" i="23"/>
  <c r="M36" i="23" s="1"/>
  <c r="D11" i="24" s="1"/>
  <c r="N11" i="11" s="1"/>
  <c r="I26" i="23"/>
  <c r="I40" i="23" s="1"/>
  <c r="I12" i="23"/>
  <c r="C45" i="23"/>
  <c r="D45" i="23"/>
  <c r="K37" i="23"/>
  <c r="L37" i="23"/>
  <c r="G28" i="23"/>
  <c r="G42" i="23" s="1"/>
  <c r="G14" i="23"/>
  <c r="H40" i="23"/>
  <c r="G41" i="23"/>
  <c r="J39" i="23"/>
  <c r="I39" i="23"/>
  <c r="E30" i="23"/>
  <c r="E16" i="23"/>
  <c r="E43" i="23"/>
  <c r="E31" i="23"/>
  <c r="E17" i="23"/>
  <c r="F42" i="23"/>
  <c r="H27" i="23"/>
  <c r="H13" i="23"/>
  <c r="E44" i="23" l="1"/>
  <c r="I27" i="23"/>
  <c r="I13" i="23"/>
  <c r="M23" i="23"/>
  <c r="M37" i="23" s="1"/>
  <c r="D12" i="24" s="1"/>
  <c r="N12" i="11" s="1"/>
  <c r="M9" i="23"/>
  <c r="F30" i="23"/>
  <c r="F16" i="23"/>
  <c r="L24" i="23"/>
  <c r="L10" i="23"/>
  <c r="H41" i="23"/>
  <c r="F31" i="23"/>
  <c r="F17" i="23"/>
  <c r="H28" i="23"/>
  <c r="H14" i="23"/>
  <c r="J26" i="23"/>
  <c r="J12" i="23"/>
  <c r="K25" i="23"/>
  <c r="K11" i="23"/>
  <c r="K38" i="23"/>
  <c r="L38" i="23"/>
  <c r="E45" i="23"/>
  <c r="G29" i="23"/>
  <c r="G15" i="23"/>
  <c r="I41" i="23"/>
  <c r="K26" i="23" l="1"/>
  <c r="K12" i="23"/>
  <c r="H42" i="23"/>
  <c r="M24" i="23"/>
  <c r="M38" i="23" s="1"/>
  <c r="D13" i="24" s="1"/>
  <c r="N13" i="11" s="1"/>
  <c r="M10" i="23"/>
  <c r="F44" i="23"/>
  <c r="J27" i="23"/>
  <c r="J13" i="23"/>
  <c r="H29" i="23"/>
  <c r="H15" i="23"/>
  <c r="J40" i="23"/>
  <c r="K40" i="23"/>
  <c r="G31" i="23"/>
  <c r="G45" i="23" s="1"/>
  <c r="G17" i="23"/>
  <c r="G43" i="23"/>
  <c r="H43" i="23"/>
  <c r="L25" i="23"/>
  <c r="L39" i="23" s="1"/>
  <c r="L11" i="23"/>
  <c r="F45" i="23"/>
  <c r="K39" i="23"/>
  <c r="I28" i="23"/>
  <c r="I42" i="23" s="1"/>
  <c r="I14" i="23"/>
  <c r="G30" i="23"/>
  <c r="G16" i="23"/>
  <c r="H30" i="23" l="1"/>
  <c r="H44" i="23" s="1"/>
  <c r="H16" i="23"/>
  <c r="K13" i="23"/>
  <c r="K27" i="23"/>
  <c r="K41" i="23" s="1"/>
  <c r="H31" i="23"/>
  <c r="H17" i="23"/>
  <c r="J41" i="23"/>
  <c r="G44" i="23"/>
  <c r="J28" i="23"/>
  <c r="J14" i="23"/>
  <c r="M11" i="23"/>
  <c r="M25" i="23"/>
  <c r="M39" i="23" s="1"/>
  <c r="D14" i="24" s="1"/>
  <c r="N14" i="11" s="1"/>
  <c r="H45" i="23"/>
  <c r="I29" i="23"/>
  <c r="I15" i="23"/>
  <c r="L26" i="23"/>
  <c r="L40" i="23" s="1"/>
  <c r="L12" i="23"/>
  <c r="J29" i="23" l="1"/>
  <c r="J15" i="23"/>
  <c r="M26" i="23"/>
  <c r="M40" i="23" s="1"/>
  <c r="D15" i="24" s="1"/>
  <c r="N15" i="11" s="1"/>
  <c r="M12" i="23"/>
  <c r="I43" i="23"/>
  <c r="J43" i="23"/>
  <c r="J42" i="23"/>
  <c r="K28" i="23"/>
  <c r="K14" i="23"/>
  <c r="I31" i="23"/>
  <c r="I17" i="23"/>
  <c r="L27" i="23"/>
  <c r="L13" i="23"/>
  <c r="I30" i="23"/>
  <c r="I16" i="23"/>
  <c r="J30" i="23" l="1"/>
  <c r="J44" i="23" s="1"/>
  <c r="J16" i="23"/>
  <c r="M27" i="23"/>
  <c r="M41" i="23" s="1"/>
  <c r="D16" i="24" s="1"/>
  <c r="N16" i="11" s="1"/>
  <c r="M13" i="23"/>
  <c r="L28" i="23"/>
  <c r="L14" i="23"/>
  <c r="L41" i="23"/>
  <c r="L42" i="23"/>
  <c r="K42" i="23"/>
  <c r="J31" i="23"/>
  <c r="J45" i="23" s="1"/>
  <c r="J17" i="23"/>
  <c r="I44" i="23"/>
  <c r="I45" i="23"/>
  <c r="K29" i="23"/>
  <c r="K15" i="23"/>
  <c r="K31" i="23" l="1"/>
  <c r="K45" i="23" s="1"/>
  <c r="K17" i="23"/>
  <c r="K43" i="23"/>
  <c r="L29" i="23"/>
  <c r="L43" i="23" s="1"/>
  <c r="L15" i="23"/>
  <c r="M28" i="23"/>
  <c r="M42" i="23" s="1"/>
  <c r="D17" i="24" s="1"/>
  <c r="N17" i="11" s="1"/>
  <c r="M14" i="23"/>
  <c r="K30" i="23"/>
  <c r="K44" i="23" s="1"/>
  <c r="K16" i="23"/>
  <c r="L30" i="23" l="1"/>
  <c r="L44" i="23" s="1"/>
  <c r="L16" i="23"/>
  <c r="M29" i="23"/>
  <c r="M43" i="23" s="1"/>
  <c r="D18" i="24" s="1"/>
  <c r="N18" i="11" s="1"/>
  <c r="M15" i="23"/>
  <c r="L31" i="23"/>
  <c r="L45" i="23" s="1"/>
  <c r="L17" i="23"/>
  <c r="M31" i="23" l="1"/>
  <c r="M45" i="23" s="1"/>
  <c r="D20" i="24" s="1"/>
  <c r="N20" i="11" s="1"/>
  <c r="N22" i="11" s="1"/>
  <c r="M17" i="23"/>
  <c r="M30" i="23"/>
  <c r="M44" i="23" s="1"/>
  <c r="D19" i="24" s="1"/>
  <c r="N19" i="11" s="1"/>
  <c r="M16" i="23"/>
  <c r="D22" i="24" l="1"/>
  <c r="G12" i="24" l="1"/>
  <c r="G16" i="24"/>
  <c r="G20" i="24"/>
  <c r="G13" i="24"/>
  <c r="G17" i="24"/>
  <c r="G14" i="24"/>
  <c r="G18" i="24"/>
  <c r="G11" i="24"/>
  <c r="G15" i="24"/>
  <c r="G19" i="24"/>
  <c r="E14" i="24"/>
  <c r="F14" i="24"/>
  <c r="L14" i="12" s="1"/>
  <c r="E18" i="24"/>
  <c r="F18" i="24"/>
  <c r="L18" i="12" s="1"/>
  <c r="E11" i="24"/>
  <c r="F11" i="24"/>
  <c r="L11" i="12" s="1"/>
  <c r="E15" i="24"/>
  <c r="F15" i="24"/>
  <c r="L15" i="12" s="1"/>
  <c r="E19" i="24"/>
  <c r="F19" i="24"/>
  <c r="L19" i="12" s="1"/>
  <c r="B22" i="24"/>
  <c r="E10" i="24"/>
  <c r="F10" i="24"/>
  <c r="L10" i="12" s="1"/>
  <c r="E12" i="24"/>
  <c r="F12" i="24"/>
  <c r="L12" i="12" s="1"/>
  <c r="E16" i="24"/>
  <c r="F16" i="24"/>
  <c r="L16" i="12" s="1"/>
  <c r="E20" i="24"/>
  <c r="F20" i="24"/>
  <c r="L20" i="12" s="1"/>
  <c r="C22" i="24"/>
  <c r="G10" i="24"/>
  <c r="E13" i="24"/>
  <c r="F13" i="24"/>
  <c r="L13" i="12" s="1"/>
  <c r="E17" i="24"/>
  <c r="F17" i="24"/>
  <c r="L17" i="12" s="1"/>
  <c r="L22" i="12" l="1"/>
  <c r="G22" i="24"/>
  <c r="E22" i="24"/>
  <c r="F22" i="24"/>
  <c r="I22" i="16" l="1"/>
  <c r="I28" i="16" s="1"/>
  <c r="J21" i="16"/>
  <c r="A19" i="19"/>
  <c r="A29" i="18"/>
  <c r="A42" i="18" s="1"/>
  <c r="A15" i="18"/>
  <c r="A28" i="18" s="1"/>
  <c r="A41" i="18" s="1"/>
  <c r="A16" i="18"/>
  <c r="A16" i="17"/>
  <c r="A15" i="16"/>
  <c r="A16" i="16"/>
  <c r="A14" i="15"/>
  <c r="A27" i="15" s="1"/>
  <c r="A15" i="15"/>
  <c r="A15" i="17" s="1"/>
  <c r="C6" i="15"/>
  <c r="C6" i="17" s="1"/>
  <c r="J21" i="18"/>
  <c r="I21" i="18"/>
  <c r="I22" i="18"/>
  <c r="H21" i="18"/>
  <c r="H22" i="18"/>
  <c r="H23" i="18"/>
  <c r="G21" i="18"/>
  <c r="G22" i="18"/>
  <c r="G23" i="18"/>
  <c r="G24" i="18"/>
  <c r="F21" i="18"/>
  <c r="F22" i="18"/>
  <c r="F23" i="18"/>
  <c r="H36" i="18" s="1"/>
  <c r="F24" i="18"/>
  <c r="F25" i="18"/>
  <c r="E21" i="18"/>
  <c r="E22" i="18"/>
  <c r="G35" i="18" s="1"/>
  <c r="E23" i="18"/>
  <c r="E24" i="18"/>
  <c r="E25" i="18"/>
  <c r="E26" i="18"/>
  <c r="D21" i="18"/>
  <c r="D22" i="18"/>
  <c r="D23" i="18"/>
  <c r="D24" i="18"/>
  <c r="D25" i="18"/>
  <c r="D26" i="18"/>
  <c r="D27" i="18"/>
  <c r="C21" i="18"/>
  <c r="F34" i="18" s="1"/>
  <c r="C22" i="18"/>
  <c r="C23" i="18"/>
  <c r="C24" i="18"/>
  <c r="C25" i="18"/>
  <c r="F38" i="18" s="1"/>
  <c r="C26" i="18"/>
  <c r="C27" i="18"/>
  <c r="C28" i="18"/>
  <c r="C20" i="18"/>
  <c r="C33" i="18" s="1"/>
  <c r="D20" i="18"/>
  <c r="E20" i="18"/>
  <c r="F20" i="18"/>
  <c r="G20" i="18"/>
  <c r="H20" i="18"/>
  <c r="I20" i="18"/>
  <c r="J20" i="18"/>
  <c r="K20" i="18"/>
  <c r="B21" i="18"/>
  <c r="B22" i="18"/>
  <c r="B23" i="18"/>
  <c r="B24" i="18"/>
  <c r="C37" i="18" s="1"/>
  <c r="B25" i="18"/>
  <c r="B26" i="18"/>
  <c r="B27" i="18"/>
  <c r="B28" i="18"/>
  <c r="B29" i="18"/>
  <c r="B20" i="18"/>
  <c r="D7" i="17"/>
  <c r="F7" i="17"/>
  <c r="H7" i="17"/>
  <c r="I7" i="18"/>
  <c r="B8" i="18"/>
  <c r="C8" i="17"/>
  <c r="F8" i="18"/>
  <c r="G8" i="17"/>
  <c r="J8" i="18"/>
  <c r="C9" i="17"/>
  <c r="F9" i="16"/>
  <c r="G9" i="17"/>
  <c r="C10" i="16"/>
  <c r="E10" i="18"/>
  <c r="G10" i="16"/>
  <c r="C11" i="18"/>
  <c r="F11" i="17"/>
  <c r="G11" i="18"/>
  <c r="E12" i="16"/>
  <c r="E12" i="18"/>
  <c r="C13" i="18"/>
  <c r="E13" i="17"/>
  <c r="C14" i="17"/>
  <c r="D14" i="17"/>
  <c r="B16" i="18"/>
  <c r="B7" i="18"/>
  <c r="C7" i="18"/>
  <c r="F7" i="18"/>
  <c r="G7" i="18"/>
  <c r="J7" i="18"/>
  <c r="K7" i="18"/>
  <c r="L20" i="18" s="1"/>
  <c r="D8" i="18"/>
  <c r="E8" i="18"/>
  <c r="H8" i="18"/>
  <c r="I8" i="18"/>
  <c r="B9" i="18"/>
  <c r="C9" i="18"/>
  <c r="D9" i="18"/>
  <c r="E9" i="18"/>
  <c r="F9" i="18"/>
  <c r="G9" i="18"/>
  <c r="H9" i="18"/>
  <c r="I9" i="18"/>
  <c r="C10" i="18"/>
  <c r="D10" i="18"/>
  <c r="G10" i="18"/>
  <c r="H10" i="18"/>
  <c r="B11" i="18"/>
  <c r="D11" i="18"/>
  <c r="E11" i="18"/>
  <c r="F11" i="18"/>
  <c r="B12" i="18"/>
  <c r="C12" i="18"/>
  <c r="D12" i="18"/>
  <c r="F12" i="18"/>
  <c r="B13" i="18"/>
  <c r="E13" i="18"/>
  <c r="B14" i="18"/>
  <c r="C14" i="18"/>
  <c r="D14" i="18"/>
  <c r="B15" i="18"/>
  <c r="C15" i="18"/>
  <c r="C7" i="17"/>
  <c r="G7" i="17"/>
  <c r="K7" i="17"/>
  <c r="K24" i="17" s="1"/>
  <c r="E8" i="17"/>
  <c r="F8" i="17"/>
  <c r="I8" i="17"/>
  <c r="J8" i="17"/>
  <c r="D9" i="17"/>
  <c r="E9" i="17"/>
  <c r="F9" i="17"/>
  <c r="H9" i="17"/>
  <c r="I9" i="17"/>
  <c r="C10" i="17"/>
  <c r="D10" i="17"/>
  <c r="G10" i="17"/>
  <c r="H10" i="17"/>
  <c r="E11" i="17"/>
  <c r="C12" i="17"/>
  <c r="D12" i="17"/>
  <c r="D22" i="17" s="1"/>
  <c r="C13" i="17"/>
  <c r="C22" i="17" s="1"/>
  <c r="D13" i="17"/>
  <c r="C15" i="17"/>
  <c r="C7" i="16"/>
  <c r="D7" i="16"/>
  <c r="E7" i="16"/>
  <c r="F7" i="16"/>
  <c r="G7" i="16"/>
  <c r="H7" i="16"/>
  <c r="I7" i="16"/>
  <c r="I21" i="16" s="1"/>
  <c r="J7" i="16"/>
  <c r="J24" i="16" s="1"/>
  <c r="K7" i="16"/>
  <c r="K24" i="16" s="1"/>
  <c r="E8" i="16"/>
  <c r="F8" i="16"/>
  <c r="I8" i="16"/>
  <c r="J8" i="16"/>
  <c r="D9" i="16"/>
  <c r="E9" i="16"/>
  <c r="H9" i="16"/>
  <c r="I9" i="16"/>
  <c r="D10" i="16"/>
  <c r="E10" i="16"/>
  <c r="F10" i="16"/>
  <c r="H10" i="16"/>
  <c r="C11" i="16"/>
  <c r="C24" i="16" s="1"/>
  <c r="D11" i="16"/>
  <c r="E11" i="16"/>
  <c r="F11" i="16"/>
  <c r="G11" i="16"/>
  <c r="C12" i="16"/>
  <c r="D12" i="16"/>
  <c r="C13" i="16"/>
  <c r="C22" i="16" s="1"/>
  <c r="C28" i="16" s="1"/>
  <c r="C14" i="16"/>
  <c r="D14" i="16"/>
  <c r="C15" i="16"/>
  <c r="B42" i="18"/>
  <c r="C40" i="18"/>
  <c r="B40" i="18"/>
  <c r="D39" i="18"/>
  <c r="C39" i="18"/>
  <c r="B39" i="18"/>
  <c r="C38" i="18"/>
  <c r="B38" i="18"/>
  <c r="G36" i="18"/>
  <c r="D36" i="18"/>
  <c r="C36" i="18"/>
  <c r="B36" i="18"/>
  <c r="I35" i="18"/>
  <c r="D35" i="18"/>
  <c r="C35" i="18"/>
  <c r="B35" i="18"/>
  <c r="G34" i="18"/>
  <c r="C34" i="18"/>
  <c r="B34" i="18"/>
  <c r="L6" i="18"/>
  <c r="L19" i="18" s="1"/>
  <c r="L32" i="18" s="1"/>
  <c r="L19" i="17"/>
  <c r="L27" i="17" s="1"/>
  <c r="L19" i="16"/>
  <c r="L27" i="16" s="1"/>
  <c r="B6" i="16"/>
  <c r="A29" i="15"/>
  <c r="A28" i="15"/>
  <c r="B6" i="17"/>
  <c r="F24" i="16" l="1"/>
  <c r="D34" i="18"/>
  <c r="H34" i="18"/>
  <c r="D38" i="18"/>
  <c r="D40" i="18"/>
  <c r="A14" i="16"/>
  <c r="A14" i="18"/>
  <c r="A27" i="18" s="1"/>
  <c r="A40" i="18" s="1"/>
  <c r="A18" i="19"/>
  <c r="C21" i="16"/>
  <c r="K21" i="16"/>
  <c r="J22" i="16"/>
  <c r="J28" i="16" s="1"/>
  <c r="I24" i="16"/>
  <c r="H35" i="18"/>
  <c r="E34" i="18"/>
  <c r="E35" i="18"/>
  <c r="E38" i="18"/>
  <c r="K33" i="18"/>
  <c r="E39" i="18"/>
  <c r="F35" i="18"/>
  <c r="D6" i="15"/>
  <c r="A17" i="19"/>
  <c r="K22" i="16"/>
  <c r="K28" i="16" s="1"/>
  <c r="K21" i="18" s="1"/>
  <c r="I34" i="18"/>
  <c r="A14" i="17"/>
  <c r="J22" i="18"/>
  <c r="K21" i="17"/>
  <c r="K22" i="17"/>
  <c r="C28" i="17"/>
  <c r="C16" i="18" s="1"/>
  <c r="A13" i="15"/>
  <c r="H24" i="18"/>
  <c r="C29" i="18"/>
  <c r="I23" i="18"/>
  <c r="J34" i="18"/>
  <c r="F36" i="18"/>
  <c r="G37" i="18"/>
  <c r="E36" i="18"/>
  <c r="C41" i="18"/>
  <c r="F37" i="18"/>
  <c r="J33" i="18"/>
  <c r="G33" i="18"/>
  <c r="D37" i="18"/>
  <c r="B41" i="18"/>
  <c r="E37" i="18"/>
  <c r="B37" i="18"/>
  <c r="D33" i="18"/>
  <c r="H33" i="18"/>
  <c r="E33" i="18"/>
  <c r="I33" i="18"/>
  <c r="B33" i="18"/>
  <c r="F33" i="18"/>
  <c r="D8" i="16"/>
  <c r="D11" i="17"/>
  <c r="D21" i="17" s="1"/>
  <c r="J7" i="17"/>
  <c r="C8" i="18"/>
  <c r="E7" i="18"/>
  <c r="E13" i="16"/>
  <c r="E22" i="16" s="1"/>
  <c r="E28" i="16" s="1"/>
  <c r="E27" i="18" s="1"/>
  <c r="G9" i="16"/>
  <c r="G22" i="16" s="1"/>
  <c r="G28" i="16" s="1"/>
  <c r="G25" i="18" s="1"/>
  <c r="C9" i="16"/>
  <c r="G8" i="16"/>
  <c r="G24" i="16" s="1"/>
  <c r="C8" i="16"/>
  <c r="F12" i="17"/>
  <c r="F21" i="17" s="1"/>
  <c r="G11" i="17"/>
  <c r="G24" i="17" s="1"/>
  <c r="C11" i="17"/>
  <c r="E10" i="17"/>
  <c r="E24" i="17" s="1"/>
  <c r="H8" i="17"/>
  <c r="H22" i="17" s="1"/>
  <c r="D8" i="17"/>
  <c r="I7" i="17"/>
  <c r="E7" i="17"/>
  <c r="D13" i="18"/>
  <c r="F10" i="18"/>
  <c r="B10" i="18"/>
  <c r="H7" i="18"/>
  <c r="D7" i="18"/>
  <c r="F12" i="16"/>
  <c r="F21" i="16" s="1"/>
  <c r="H8" i="16"/>
  <c r="H22" i="16" s="1"/>
  <c r="H28" i="16" s="1"/>
  <c r="F10" i="17"/>
  <c r="G8" i="18"/>
  <c r="D13" i="16"/>
  <c r="D22" i="16" s="1"/>
  <c r="D28" i="16" s="1"/>
  <c r="D28" i="18" s="1"/>
  <c r="E12" i="17"/>
  <c r="E22" i="17" s="1"/>
  <c r="C6" i="18"/>
  <c r="C19" i="18" s="1"/>
  <c r="C32" i="18" s="1"/>
  <c r="B6" i="18"/>
  <c r="B19" i="18" s="1"/>
  <c r="B32" i="18" s="1"/>
  <c r="C19" i="17"/>
  <c r="B19" i="15"/>
  <c r="C6" i="16"/>
  <c r="L7" i="18"/>
  <c r="L33" i="18"/>
  <c r="D10" i="19" s="1"/>
  <c r="C19" i="15"/>
  <c r="D6" i="16"/>
  <c r="D19" i="15"/>
  <c r="H21" i="16" l="1"/>
  <c r="E24" i="16"/>
  <c r="H24" i="16"/>
  <c r="E21" i="16"/>
  <c r="D24" i="16"/>
  <c r="D21" i="16"/>
  <c r="F22" i="16"/>
  <c r="F28" i="16" s="1"/>
  <c r="F26" i="18" s="1"/>
  <c r="D29" i="18"/>
  <c r="G21" i="16"/>
  <c r="A16" i="19"/>
  <c r="A13" i="18"/>
  <c r="A26" i="18" s="1"/>
  <c r="A39" i="18" s="1"/>
  <c r="A13" i="16"/>
  <c r="A13" i="17"/>
  <c r="E6" i="15"/>
  <c r="D6" i="17"/>
  <c r="F22" i="17"/>
  <c r="G21" i="17"/>
  <c r="G22" i="17"/>
  <c r="G28" i="17" s="1"/>
  <c r="G12" i="18" s="1"/>
  <c r="H25" i="18" s="1"/>
  <c r="F24" i="17"/>
  <c r="J24" i="17"/>
  <c r="J22" i="17"/>
  <c r="J21" i="17"/>
  <c r="H21" i="17"/>
  <c r="I21" i="17"/>
  <c r="I24" i="17"/>
  <c r="I22" i="17"/>
  <c r="C24" i="17"/>
  <c r="C21" i="17"/>
  <c r="H24" i="17"/>
  <c r="E21" i="17"/>
  <c r="D24" i="17"/>
  <c r="E28" i="17"/>
  <c r="E14" i="18" s="1"/>
  <c r="D28" i="17"/>
  <c r="D15" i="18" s="1"/>
  <c r="E28" i="18" s="1"/>
  <c r="H28" i="17"/>
  <c r="H11" i="18" s="1"/>
  <c r="I24" i="18" s="1"/>
  <c r="F28" i="17"/>
  <c r="F13" i="18" s="1"/>
  <c r="A12" i="15"/>
  <c r="A26" i="15"/>
  <c r="D42" i="18"/>
  <c r="F39" i="18"/>
  <c r="H37" i="18"/>
  <c r="D19" i="16"/>
  <c r="C19" i="16"/>
  <c r="E40" i="18"/>
  <c r="J35" i="18"/>
  <c r="D41" i="18"/>
  <c r="I36" i="18"/>
  <c r="G38" i="18"/>
  <c r="C42" i="18"/>
  <c r="K34" i="18"/>
  <c r="D19" i="17" l="1"/>
  <c r="D6" i="18"/>
  <c r="D19" i="18" s="1"/>
  <c r="D32" i="18" s="1"/>
  <c r="E6" i="16"/>
  <c r="F6" i="15"/>
  <c r="E6" i="17"/>
  <c r="E19" i="15"/>
  <c r="A12" i="18"/>
  <c r="A25" i="18" s="1"/>
  <c r="A38" i="18" s="1"/>
  <c r="A12" i="16"/>
  <c r="A15" i="19"/>
  <c r="A12" i="17"/>
  <c r="H12" i="18"/>
  <c r="D16" i="18"/>
  <c r="E29" i="18" s="1"/>
  <c r="F14" i="18"/>
  <c r="F27" i="18"/>
  <c r="F40" i="18" s="1"/>
  <c r="G13" i="18"/>
  <c r="G26" i="18"/>
  <c r="E15" i="18"/>
  <c r="I25" i="18"/>
  <c r="A25" i="15"/>
  <c r="A11" i="15"/>
  <c r="F19" i="15" l="1"/>
  <c r="F6" i="16"/>
  <c r="G6" i="15"/>
  <c r="F6" i="17"/>
  <c r="E19" i="16"/>
  <c r="F19" i="16"/>
  <c r="A11" i="18"/>
  <c r="A24" i="18" s="1"/>
  <c r="A37" i="18" s="1"/>
  <c r="A11" i="17"/>
  <c r="A11" i="16"/>
  <c r="A14" i="19"/>
  <c r="E6" i="18"/>
  <c r="E19" i="18" s="1"/>
  <c r="E32" i="18" s="1"/>
  <c r="E19" i="17"/>
  <c r="E16" i="18"/>
  <c r="F15" i="18"/>
  <c r="F28" i="18"/>
  <c r="F41" i="18" s="1"/>
  <c r="F16" i="18"/>
  <c r="F29" i="18"/>
  <c r="G27" i="18"/>
  <c r="G14" i="18"/>
  <c r="H26" i="18"/>
  <c r="H39" i="18" s="1"/>
  <c r="H13" i="18"/>
  <c r="A10" i="15"/>
  <c r="A24" i="15"/>
  <c r="H38" i="18"/>
  <c r="I38" i="18"/>
  <c r="E41" i="18"/>
  <c r="I37" i="18"/>
  <c r="G39" i="18"/>
  <c r="F19" i="17" l="1"/>
  <c r="F6" i="18"/>
  <c r="F19" i="18" s="1"/>
  <c r="F32" i="18" s="1"/>
  <c r="H6" i="15"/>
  <c r="G19" i="15"/>
  <c r="G6" i="17"/>
  <c r="G6" i="18" s="1"/>
  <c r="G19" i="18" s="1"/>
  <c r="G32" i="18" s="1"/>
  <c r="G6" i="16"/>
  <c r="A10" i="17"/>
  <c r="A13" i="19"/>
  <c r="A10" i="18"/>
  <c r="A23" i="18" s="1"/>
  <c r="A36" i="18" s="1"/>
  <c r="A10" i="16"/>
  <c r="G19" i="16"/>
  <c r="G16" i="18"/>
  <c r="G29" i="18"/>
  <c r="I26" i="18"/>
  <c r="H14" i="18"/>
  <c r="H27" i="18"/>
  <c r="G28" i="18"/>
  <c r="G15" i="18"/>
  <c r="A9" i="15"/>
  <c r="A23" i="15"/>
  <c r="G40" i="18"/>
  <c r="E42" i="18"/>
  <c r="I6" i="15" l="1"/>
  <c r="H6" i="17"/>
  <c r="H19" i="15"/>
  <c r="H6" i="16"/>
  <c r="H19" i="16" s="1"/>
  <c r="G19" i="17"/>
  <c r="A12" i="19"/>
  <c r="A9" i="17"/>
  <c r="A9" i="18"/>
  <c r="A22" i="18" s="1"/>
  <c r="A35" i="18" s="1"/>
  <c r="A9" i="16"/>
  <c r="I28" i="17"/>
  <c r="I14" i="18" s="1"/>
  <c r="I27" i="18"/>
  <c r="H16" i="18"/>
  <c r="H29" i="18"/>
  <c r="H15" i="18"/>
  <c r="H28" i="18"/>
  <c r="H41" i="18" s="1"/>
  <c r="A8" i="15"/>
  <c r="A22" i="15"/>
  <c r="F42" i="18"/>
  <c r="H40" i="18"/>
  <c r="I39" i="18"/>
  <c r="G41" i="18"/>
  <c r="A21" i="15" l="1"/>
  <c r="A8" i="18"/>
  <c r="A21" i="18" s="1"/>
  <c r="A34" i="18" s="1"/>
  <c r="A8" i="16"/>
  <c r="A11" i="19"/>
  <c r="A8" i="17"/>
  <c r="A7" i="15"/>
  <c r="H19" i="17"/>
  <c r="H6" i="18"/>
  <c r="H19" i="18" s="1"/>
  <c r="H32" i="18" s="1"/>
  <c r="J6" i="15"/>
  <c r="I19" i="15"/>
  <c r="I6" i="17"/>
  <c r="I6" i="18" s="1"/>
  <c r="I19" i="18" s="1"/>
  <c r="I32" i="18" s="1"/>
  <c r="I6" i="16"/>
  <c r="J28" i="17"/>
  <c r="J9" i="18" s="1"/>
  <c r="J27" i="18"/>
  <c r="I15" i="18"/>
  <c r="I28" i="18"/>
  <c r="I16" i="18"/>
  <c r="I29" i="18"/>
  <c r="I10" i="18"/>
  <c r="I11" i="18"/>
  <c r="I12" i="18"/>
  <c r="I13" i="18"/>
  <c r="G42" i="18"/>
  <c r="I40" i="18"/>
  <c r="H42" i="18"/>
  <c r="J6" i="17" l="1"/>
  <c r="J6" i="16"/>
  <c r="J19" i="15"/>
  <c r="K6" i="15"/>
  <c r="A10" i="19"/>
  <c r="A20" i="15"/>
  <c r="A7" i="17"/>
  <c r="A7" i="18"/>
  <c r="A20" i="18" s="1"/>
  <c r="A33" i="18" s="1"/>
  <c r="A7" i="16"/>
  <c r="J19" i="16"/>
  <c r="I19" i="16"/>
  <c r="I19" i="17"/>
  <c r="J12" i="18"/>
  <c r="J25" i="18"/>
  <c r="J16" i="18"/>
  <c r="J29" i="18"/>
  <c r="J28" i="18"/>
  <c r="J15" i="18"/>
  <c r="J13" i="18"/>
  <c r="J26" i="18"/>
  <c r="J39" i="18" s="1"/>
  <c r="J11" i="18"/>
  <c r="J24" i="18"/>
  <c r="K28" i="17"/>
  <c r="K8" i="18" s="1"/>
  <c r="J10" i="18"/>
  <c r="J23" i="18"/>
  <c r="K22" i="18"/>
  <c r="J14" i="18"/>
  <c r="I42" i="18"/>
  <c r="J40" i="18"/>
  <c r="I41" i="18"/>
  <c r="J6" i="18" l="1"/>
  <c r="J19" i="18" s="1"/>
  <c r="J32" i="18" s="1"/>
  <c r="K6" i="17"/>
  <c r="K6" i="18" s="1"/>
  <c r="K19" i="18" s="1"/>
  <c r="K32" i="18" s="1"/>
  <c r="K6" i="16"/>
  <c r="K19" i="16" s="1"/>
  <c r="K19" i="15"/>
  <c r="J19" i="17"/>
  <c r="K35" i="18"/>
  <c r="J36" i="18"/>
  <c r="K13" i="18"/>
  <c r="K26" i="18"/>
  <c r="K39" i="18" s="1"/>
  <c r="K16" i="18"/>
  <c r="L29" i="18" s="1"/>
  <c r="K29" i="18"/>
  <c r="L21" i="18"/>
  <c r="L34" i="18" s="1"/>
  <c r="D11" i="19" s="1"/>
  <c r="F11" i="19" s="1"/>
  <c r="L8" i="18"/>
  <c r="K14" i="18"/>
  <c r="L27" i="18" s="1"/>
  <c r="K27" i="18"/>
  <c r="K40" i="18" s="1"/>
  <c r="K23" i="18"/>
  <c r="K10" i="18"/>
  <c r="J37" i="18"/>
  <c r="K15" i="18"/>
  <c r="L28" i="18" s="1"/>
  <c r="K28" i="18"/>
  <c r="K41" i="18" s="1"/>
  <c r="J38" i="18"/>
  <c r="K9" i="18"/>
  <c r="K11" i="18"/>
  <c r="K24" i="18"/>
  <c r="K37" i="18" s="1"/>
  <c r="K12" i="18"/>
  <c r="K25" i="18"/>
  <c r="K38" i="18" s="1"/>
  <c r="E19" i="19"/>
  <c r="E15" i="19"/>
  <c r="E16" i="19"/>
  <c r="E18" i="19"/>
  <c r="E17" i="19"/>
  <c r="E14" i="19"/>
  <c r="B21" i="19"/>
  <c r="E10" i="19"/>
  <c r="F10" i="19"/>
  <c r="J41" i="18"/>
  <c r="J42" i="18"/>
  <c r="E13" i="19"/>
  <c r="C21" i="19"/>
  <c r="G10" i="19"/>
  <c r="L40" i="18"/>
  <c r="D17" i="19" s="1"/>
  <c r="L14" i="18"/>
  <c r="E12" i="19"/>
  <c r="E11" i="19"/>
  <c r="K19" i="17" l="1"/>
  <c r="L24" i="18"/>
  <c r="L37" i="18" s="1"/>
  <c r="D14" i="19" s="1"/>
  <c r="L11" i="18"/>
  <c r="L23" i="18"/>
  <c r="L36" i="18" s="1"/>
  <c r="D13" i="19" s="1"/>
  <c r="L10" i="18"/>
  <c r="L26" i="18"/>
  <c r="L39" i="18" s="1"/>
  <c r="D16" i="19" s="1"/>
  <c r="L13" i="18"/>
  <c r="L22" i="18"/>
  <c r="L35" i="18" s="1"/>
  <c r="D12" i="19" s="1"/>
  <c r="L9" i="18"/>
  <c r="G11" i="19"/>
  <c r="K36" i="18"/>
  <c r="L25" i="18"/>
  <c r="L38" i="18" s="1"/>
  <c r="D15" i="19" s="1"/>
  <c r="L12" i="18"/>
  <c r="K42" i="18"/>
  <c r="G17" i="19"/>
  <c r="F17" i="19"/>
  <c r="L15" i="18"/>
  <c r="L41" i="18"/>
  <c r="D18" i="19" s="1"/>
  <c r="E21" i="19"/>
  <c r="G13" i="19" l="1"/>
  <c r="F13" i="19"/>
  <c r="G16" i="19"/>
  <c r="F16" i="19"/>
  <c r="G14" i="19"/>
  <c r="F14" i="19"/>
  <c r="G15" i="19"/>
  <c r="F15" i="19"/>
  <c r="F12" i="19"/>
  <c r="G12" i="19"/>
  <c r="G18" i="19"/>
  <c r="F18" i="19"/>
  <c r="L16" i="18"/>
  <c r="L42" i="18"/>
  <c r="D19" i="19" s="1"/>
  <c r="G19" i="19" l="1"/>
  <c r="G21" i="19" s="1"/>
  <c r="F19" i="19"/>
  <c r="F21" i="19" s="1"/>
  <c r="D21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Bedford, James</author>
  </authors>
  <commentList>
    <comment ref="G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Bedford, James:</t>
        </r>
        <r>
          <rPr>
            <sz val="9"/>
            <color indexed="81"/>
            <rFont val="Tahoma"/>
            <family val="2"/>
          </rPr>
          <t xml:space="preserve">
Equivalently (5) + (6)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Bedford, James</author>
  </authors>
  <commentList>
    <comment ref="G8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Bedford, James:</t>
        </r>
        <r>
          <rPr>
            <sz val="9"/>
            <color indexed="81"/>
            <rFont val="Tahoma"/>
            <family val="2"/>
          </rPr>
          <t xml:space="preserve">
Equivalently (5) + (6)
</t>
        </r>
      </text>
    </comment>
  </commentList>
</comments>
</file>

<file path=xl/sharedStrings.xml><?xml version="1.0" encoding="utf-8"?>
<sst xmlns="http://schemas.openxmlformats.org/spreadsheetml/2006/main" count="320" uniqueCount="132">
  <si>
    <t>Chapter 12 - Case Outstanding Development Technique</t>
  </si>
  <si>
    <t>Exhibit I</t>
  </si>
  <si>
    <t>U.S. Industry Auto</t>
  </si>
  <si>
    <t>Sheet 1</t>
  </si>
  <si>
    <t>Case Outstanding and Incremental Paid Claims ($000)</t>
  </si>
  <si>
    <t>Accident</t>
  </si>
  <si>
    <t>Case Outstanding as of (months)</t>
  </si>
  <si>
    <t>Year</t>
  </si>
  <si>
    <t>Incremental Paid Claims as of (months)</t>
  </si>
  <si>
    <t>12_1_1</t>
  </si>
  <si>
    <t>Sheet 2</t>
  </si>
  <si>
    <t>Ratio of Incremental Paid Claims to Previous Case Outstanding</t>
  </si>
  <si>
    <t>Ratio of Incremental Paid Claims to Previous Case Outstanding as of (months)</t>
  </si>
  <si>
    <t>To Ult</t>
  </si>
  <si>
    <t>Averages of the Ratio of Incremental Paid Claims to Previous Case Outstanding</t>
  </si>
  <si>
    <t>Simple Average</t>
  </si>
  <si>
    <t>Latest 5</t>
  </si>
  <si>
    <t>Latest 3</t>
  </si>
  <si>
    <t>Medial Average</t>
  </si>
  <si>
    <t>Latest 5x1</t>
  </si>
  <si>
    <t>Selected Ratio of Incremental Paid Claims to Previous Case Outstanding</t>
  </si>
  <si>
    <t>Selected</t>
  </si>
  <si>
    <t>12_1_2</t>
  </si>
  <si>
    <t>Sheet 3</t>
  </si>
  <si>
    <t>Ratio of Case Outstanding to Previous Case Outstanding</t>
  </si>
  <si>
    <t>Ratio of Case Outstanding to Previous Case Outstanding as of (months)</t>
  </si>
  <si>
    <t>Averages of the Ratio of Case Outstanding to Previous Case Outstanding</t>
  </si>
  <si>
    <t>Selected Ratio of Case Outstanding to Previous Case Outstanding</t>
  </si>
  <si>
    <t>12_1_3</t>
  </si>
  <si>
    <t>Sheet 4</t>
  </si>
  <si>
    <t>Projection of Paid Claims ($000)</t>
  </si>
  <si>
    <t>Cumulative Paid Claims as of (months)</t>
  </si>
  <si>
    <t>12_1_4</t>
  </si>
  <si>
    <t>Sheet 5</t>
  </si>
  <si>
    <t>Development of Unpaid Claim Estimate ($000)</t>
  </si>
  <si>
    <t>Unpaid Claim Estimate</t>
  </si>
  <si>
    <t>Projected</t>
  </si>
  <si>
    <t>Case</t>
  </si>
  <si>
    <t>Based on Case Outstanding</t>
  </si>
  <si>
    <t>Claims at 12/31/07</t>
  </si>
  <si>
    <t>Ultimate</t>
  </si>
  <si>
    <t>Outstanding</t>
  </si>
  <si>
    <t>Development Method</t>
  </si>
  <si>
    <t>Reported</t>
  </si>
  <si>
    <t>Paid</t>
  </si>
  <si>
    <t>Claims</t>
  </si>
  <si>
    <t>at 12/31/07</t>
  </si>
  <si>
    <t>IBNR</t>
  </si>
  <si>
    <t>Total</t>
  </si>
  <si>
    <t>Column Notes:</t>
  </si>
  <si>
    <t>(2) and (3) Based on Best's Aggregates &amp; Averages U.S. private passenger automobile experience.</t>
  </si>
  <si>
    <t>(4) Developed in Exhibit I, Sheet 4.</t>
  </si>
  <si>
    <t>(5) = [(2) - (3)].</t>
  </si>
  <si>
    <t>(6) = [(4) - (2)].</t>
  </si>
  <si>
    <t>(7) = [(4) - (3)].</t>
  </si>
  <si>
    <t>12_1_5</t>
  </si>
  <si>
    <t>Exhibit II</t>
  </si>
  <si>
    <t>XYZ Insurer - Auto BI</t>
  </si>
  <si>
    <t>12_2_1</t>
  </si>
  <si>
    <t>Latest 2</t>
  </si>
  <si>
    <t>12_2_2</t>
  </si>
  <si>
    <t>12_2_3</t>
  </si>
  <si>
    <t>12_2_4</t>
  </si>
  <si>
    <t>Claims at 12/31/08</t>
  </si>
  <si>
    <t>at 12/31/08</t>
  </si>
  <si>
    <t>(2) and (3) Based on data from XYZ Insurer.</t>
  </si>
  <si>
    <t>(4) Developed in Exhibit II, Sheet 4.</t>
  </si>
  <si>
    <t>12_2_5</t>
  </si>
  <si>
    <t>Sheet 6</t>
  </si>
  <si>
    <t>Summary of Ultimate Claims ($000)</t>
  </si>
  <si>
    <t>Projected Ultimate Claims</t>
  </si>
  <si>
    <t>Expected</t>
  </si>
  <si>
    <t>B-F Method</t>
  </si>
  <si>
    <t>Cape</t>
  </si>
  <si>
    <t>Frequency-Severity</t>
  </si>
  <si>
    <t>Case O/S</t>
  </si>
  <si>
    <t>Cod</t>
  </si>
  <si>
    <t>Method 1</t>
  </si>
  <si>
    <t>Method 2</t>
  </si>
  <si>
    <t>Method 3</t>
  </si>
  <si>
    <t>Dev.</t>
  </si>
  <si>
    <t>(4) and (5) Developed in Chapter 7, Exhibit II, Sheet 3.</t>
  </si>
  <si>
    <t>(6) Developed in Chapter 8, Exhibit III, Sheet 1.</t>
  </si>
  <si>
    <t>(7) and (8) Developed in Chapter 9, Exhibit II, Sheet 1.</t>
  </si>
  <si>
    <t>(9) Developed in Chapter 10, Exhibit II, Sheet 2.</t>
  </si>
  <si>
    <t>(10) Developed in Chapter 11, Exhibit II, Sheet 6.</t>
  </si>
  <si>
    <t>(11) Developed in Chapter 11, Exhibit IV, Sheet 3.</t>
  </si>
  <si>
    <t>(12) Developed in Chapter 11, Exhibit VI, Sheet 7.</t>
  </si>
  <si>
    <t>(13) Developed in Exhibit II, Sheet 4.</t>
  </si>
  <si>
    <t>12_2_6</t>
  </si>
  <si>
    <t>Sheet 7</t>
  </si>
  <si>
    <t>Summary of IBNR ($000)</t>
  </si>
  <si>
    <t>Estimated IBNR</t>
  </si>
  <si>
    <t>(2) Based on data from XYZ Insurer.</t>
  </si>
  <si>
    <t>(3) and (4) Estimated in Chapter 7, Exhibit II, Sheet 4.</t>
  </si>
  <si>
    <t>(5) Estimated in Chapter 8, Exhibit III, Sheet 3.</t>
  </si>
  <si>
    <t>(6) and (7) Estimated in Chapter 9, Exhibit II, Sheet 2.</t>
  </si>
  <si>
    <t>(8) Estimated in Chapter 10, Exhibit II, Sheet 3.</t>
  </si>
  <si>
    <t>(9) Estimated in Chapter 11, Exhibit II, Sheet 7.</t>
  </si>
  <si>
    <t>(10) Estimated in Chapter 11, Exhibit IV, Sheet 3.</t>
  </si>
  <si>
    <t>(11) Estimated in Chapter 11, Exhibit VI, Sheet 8.</t>
  </si>
  <si>
    <t>(12) Estimated in Exhibit II, Sheet 5.</t>
  </si>
  <si>
    <t>12_2_7</t>
  </si>
  <si>
    <t>Exhibit III</t>
  </si>
  <si>
    <t>Self-Insurer Case Outstanding Only - General Liability</t>
  </si>
  <si>
    <t>Development of Unpaid Claim Estimate</t>
  </si>
  <si>
    <t>CDF to Ultimate</t>
  </si>
  <si>
    <t>Unpaid</t>
  </si>
  <si>
    <t>Claim</t>
  </si>
  <si>
    <t>(2) Based on data from Self-Insurer Case Outstanding Only.</t>
  </si>
  <si>
    <t>(3) and (4) From Exhibit I, Sheet 2 in Chapter 8.</t>
  </si>
  <si>
    <t>(5) = {[((3) - 1) x (4)] / ((4) - (3))} + 1.</t>
  </si>
  <si>
    <t>(6) = [(2) x (5)].</t>
  </si>
  <si>
    <t>12_3</t>
  </si>
  <si>
    <t>Estimate</t>
  </si>
  <si>
    <r>
      <rPr>
        <u/>
        <sz val="11"/>
        <color theme="1"/>
        <rFont val="Cambria"/>
        <family val="1"/>
        <scheme val="major"/>
      </rPr>
      <t>Note</t>
    </r>
    <r>
      <rPr>
        <sz val="11"/>
        <color theme="1"/>
        <rFont val="Cambria"/>
        <family val="1"/>
        <scheme val="major"/>
      </rPr>
      <t xml:space="preserve">: </t>
    </r>
  </si>
  <si>
    <t>Exhibits from Chapter 12 of Estimating Unpaid Claims Using Basic Techniques by Jacqueline Friedland.</t>
  </si>
  <si>
    <t>12 - 24</t>
  </si>
  <si>
    <t>24 - 36</t>
  </si>
  <si>
    <t>36 - 48</t>
  </si>
  <si>
    <t>48 - 60</t>
  </si>
  <si>
    <t>60 - 72</t>
  </si>
  <si>
    <t>72 - 84</t>
  </si>
  <si>
    <t>84 - 96</t>
  </si>
  <si>
    <t>96 - 108</t>
  </si>
  <si>
    <t>108 - 120</t>
  </si>
  <si>
    <t>Current</t>
  </si>
  <si>
    <t>Cumulative</t>
  </si>
  <si>
    <t>Reproduced with formulas and comments by James Bedford of BedfordSeminars.com.</t>
  </si>
  <si>
    <t>While I tried to reproduce the exhibits as accurately as possible there are often minor differences between these exhibits and the text due to rounding.</t>
  </si>
  <si>
    <t xml:space="preserve">Blue values are hardcoded data observations. </t>
  </si>
  <si>
    <t>Understanding the more advanced functions used (e.g., index(), match(), logest(), etc.) are not needed for the exam- functions needed for the exam are basic and covered in the practice problems.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</si>
</sst>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_);\(0\)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u/>
      <sz val="10"/>
      <color theme="1"/>
      <name val="Times New Roman"/>
      <family val="1"/>
    </font>
    <font>
      <sz val="10"/>
      <color rgb="FF0000CC"/>
      <name val="Times New Roman"/>
      <family val="1"/>
    </font>
    <font>
      <u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5" fillId="0" borderId="0" xfId="0" applyNumberFormat="1" applyFont="1"/>
    <xf numFmtId="0" fontId="6" fillId="0" borderId="0" xfId="0" applyFont="1"/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3" fontId="9" fillId="0" borderId="0" xfId="0" applyNumberFormat="1" applyFont="1"/>
    <xf numFmtId="3" fontId="6" fillId="0" borderId="0" xfId="0" applyNumberFormat="1" applyFont="1"/>
    <xf numFmtId="0" fontId="9" fillId="0" borderId="0" xfId="0" applyFont="1"/>
    <xf numFmtId="1" fontId="7" fillId="0" borderId="0" xfId="0" applyNumberFormat="1" applyFont="1"/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49" fontId="5" fillId="0" borderId="0" xfId="0" applyNumberFormat="1" applyFont="1" applyAlignment="1"/>
    <xf numFmtId="0" fontId="6" fillId="0" borderId="0" xfId="0" applyFont="1" applyAlignment="1"/>
    <xf numFmtId="49" fontId="7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Continuous"/>
    </xf>
    <xf numFmtId="49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 indent="1"/>
    </xf>
    <xf numFmtId="0" fontId="9" fillId="0" borderId="0" xfId="0" applyFont="1" applyAlignment="1">
      <alignment horizontal="right" indent="1"/>
    </xf>
    <xf numFmtId="164" fontId="7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4" fontId="9" fillId="0" borderId="0" xfId="0" applyNumberFormat="1" applyFont="1" applyAlignment="1">
      <alignment horizontal="right" indent="1"/>
    </xf>
    <xf numFmtId="0" fontId="7" fillId="0" borderId="0" xfId="0" applyFont="1" applyAlignment="1">
      <alignment horizontal="right" indent="1"/>
    </xf>
    <xf numFmtId="0" fontId="9" fillId="0" borderId="0" xfId="0" applyFont="1" applyAlignment="1"/>
    <xf numFmtId="3" fontId="6" fillId="0" borderId="0" xfId="0" applyNumberFormat="1" applyFont="1" applyAlignment="1">
      <alignment horizontal="right" indent="1"/>
    </xf>
    <xf numFmtId="49" fontId="10" fillId="0" borderId="0" xfId="0" applyNumberFormat="1" applyFont="1" applyAlignment="1"/>
    <xf numFmtId="49" fontId="7" fillId="0" borderId="0" xfId="0" applyNumberFormat="1" applyFont="1" applyAlignment="1"/>
    <xf numFmtId="1" fontId="7" fillId="0" borderId="0" xfId="0" applyNumberFormat="1" applyFont="1" applyAlignment="1"/>
    <xf numFmtId="0" fontId="6" fillId="0" borderId="1" xfId="0" applyFont="1" applyBorder="1" applyAlignment="1">
      <alignment horizontal="centerContinuous"/>
    </xf>
    <xf numFmtId="49" fontId="7" fillId="0" borderId="4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" fontId="6" fillId="0" borderId="0" xfId="0" applyNumberFormat="1" applyFont="1" applyAlignment="1">
      <alignment horizontal="center"/>
    </xf>
    <xf numFmtId="1" fontId="9" fillId="0" borderId="0" xfId="0" applyNumberFormat="1" applyFont="1"/>
    <xf numFmtId="3" fontId="7" fillId="0" borderId="0" xfId="0" applyNumberFormat="1" applyFont="1"/>
    <xf numFmtId="49" fontId="10" fillId="0" borderId="0" xfId="0" applyNumberFormat="1" applyFont="1"/>
    <xf numFmtId="3" fontId="7" fillId="0" borderId="1" xfId="0" applyNumberFormat="1" applyFont="1" applyBorder="1"/>
    <xf numFmtId="49" fontId="11" fillId="0" borderId="0" xfId="0" applyNumberFormat="1" applyFont="1"/>
    <xf numFmtId="49" fontId="7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7" fillId="0" borderId="0" xfId="0" applyNumberFormat="1" applyFont="1"/>
    <xf numFmtId="3" fontId="7" fillId="2" borderId="0" xfId="0" applyNumberFormat="1" applyFont="1" applyFill="1"/>
    <xf numFmtId="166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 indent="2"/>
    </xf>
    <xf numFmtId="166" fontId="7" fillId="0" borderId="0" xfId="0" applyNumberFormat="1" applyFont="1" applyAlignment="1">
      <alignment horizontal="center"/>
    </xf>
    <xf numFmtId="166" fontId="7" fillId="0" borderId="0" xfId="0" applyNumberFormat="1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FFFF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584200</xdr:colOff>
      <xdr:row>24</xdr:row>
      <xdr:rowOff>63500</xdr:rowOff>
    </xdr:from>
    <xdr:to>
      <xdr:col>12</xdr:col>
      <xdr:colOff>368300</xdr:colOff>
      <xdr:row>29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72FFCE-B9CD-40AB-B32C-07027176A019}"/>
            </a:ext>
          </a:extLst>
        </xdr:cNvPr>
        <xdr:cNvSpPr txBox="1"/>
      </xdr:nvSpPr>
      <xdr:spPr>
        <a:xfrm>
          <a:off x="4889500" y="403860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outstanding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incremental paid claims are given. I summarize the current case outstanding and cumulative paid claims for future use.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11</xdr:row>
      <xdr:rowOff>101600</xdr:rowOff>
    </xdr:from>
    <xdr:to>
      <xdr:col>14</xdr:col>
      <xdr:colOff>317500</xdr:colOff>
      <xdr:row>15</xdr:row>
      <xdr:rowOff>101600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A862B6-4FE6-43BE-8472-C7940E738D52}"/>
            </a:ext>
          </a:extLst>
        </xdr:cNvPr>
        <xdr:cNvSpPr txBox="1"/>
      </xdr:nvSpPr>
      <xdr:spPr>
        <a:xfrm>
          <a:off x="6115050" y="1917700"/>
          <a:ext cx="4559300" cy="6604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are simply calculating total unpaid claims and IBNR based on your case development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method estimate from </a:t>
          </a: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previous exhibit and reported and paid claims to date.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615950</xdr:colOff>
      <xdr:row>24</xdr:row>
      <xdr:rowOff>146050</xdr:rowOff>
    </xdr:from>
    <xdr:to>
      <xdr:col>13</xdr:col>
      <xdr:colOff>69850</xdr:colOff>
      <xdr:row>28</xdr:row>
      <xdr:rowOff>120650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7A2BA0-6159-47D4-AF27-1CD23F9D4795}"/>
            </a:ext>
          </a:extLst>
        </xdr:cNvPr>
        <xdr:cNvSpPr txBox="1"/>
      </xdr:nvSpPr>
      <xdr:spPr>
        <a:xfrm>
          <a:off x="3892550" y="4108450"/>
          <a:ext cx="3943350" cy="6350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exhibit compares ultimate estimates from the various methods we have covered so far for XYZ.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196850</xdr:colOff>
      <xdr:row>26</xdr:row>
      <xdr:rowOff>133350</xdr:rowOff>
    </xdr:from>
    <xdr:to>
      <xdr:col>11</xdr:col>
      <xdr:colOff>292100</xdr:colOff>
      <xdr:row>29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9BD681B-3690-474B-B87A-1599EE2498BF}"/>
            </a:ext>
          </a:extLst>
        </xdr:cNvPr>
        <xdr:cNvSpPr txBox="1"/>
      </xdr:nvSpPr>
      <xdr:spPr>
        <a:xfrm>
          <a:off x="3403600" y="4425950"/>
          <a:ext cx="3943350" cy="4826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exhibit compares IBNR estimates from the various methods we have covered so far for XYZ.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9</xdr:row>
      <xdr:rowOff>50800</xdr:rowOff>
    </xdr:from>
    <xdr:to>
      <xdr:col>12</xdr:col>
      <xdr:colOff>285750</xdr:colOff>
      <xdr:row>14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4235CB-4362-44FE-B7CA-4889910578C2}"/>
            </a:ext>
          </a:extLst>
        </xdr:cNvPr>
        <xdr:cNvSpPr txBox="1"/>
      </xdr:nvSpPr>
      <xdr:spPr>
        <a:xfrm>
          <a:off x="4591050" y="1536700"/>
          <a:ext cx="3943350" cy="8191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exhibit illustrates the second case outstanding development method. The case development factor is calculated in Col (5). Note, the result is an estimate of unpaid claims, not ultimate claims.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711200</xdr:colOff>
      <xdr:row>11</xdr:row>
      <xdr:rowOff>38100</xdr:rowOff>
    </xdr:from>
    <xdr:to>
      <xdr:col>12</xdr:col>
      <xdr:colOff>495300</xdr:colOff>
      <xdr:row>16</xdr:row>
      <xdr:rowOff>12700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C439799-D6AF-4A18-B31C-F9F5F0216C94}"/>
            </a:ext>
          </a:extLst>
        </xdr:cNvPr>
        <xdr:cNvSpPr txBox="1"/>
      </xdr:nvSpPr>
      <xdr:spPr>
        <a:xfrm>
          <a:off x="5016500" y="186055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build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triangle of incremental paid claims to prior case outstanding and calculate various averages. We select the 3 year simple average.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</xdr:colOff>
      <xdr:row>11</xdr:row>
      <xdr:rowOff>107950</xdr:rowOff>
    </xdr:from>
    <xdr:to>
      <xdr:col>12</xdr:col>
      <xdr:colOff>508000</xdr:colOff>
      <xdr:row>16</xdr:row>
      <xdr:rowOff>82550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46DE15C-779E-49E5-8FD5-F5447FA45311}"/>
            </a:ext>
          </a:extLst>
        </xdr:cNvPr>
        <xdr:cNvSpPr txBox="1"/>
      </xdr:nvSpPr>
      <xdr:spPr>
        <a:xfrm>
          <a:off x="5029200" y="193040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build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triangle of case outstanding to prior case outstanding and calculate various averages. We select the 3 year simple average.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177800</xdr:colOff>
      <xdr:row>9</xdr:row>
      <xdr:rowOff>158750</xdr:rowOff>
    </xdr:from>
    <xdr:to>
      <xdr:col>18</xdr:col>
      <xdr:colOff>419100</xdr:colOff>
      <xdr:row>12</xdr:row>
      <xdr:rowOff>127000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56AE14A-E2D0-4103-871A-676908F15B78}"/>
            </a:ext>
          </a:extLst>
        </xdr:cNvPr>
        <xdr:cNvSpPr txBox="1"/>
      </xdr:nvSpPr>
      <xdr:spPr>
        <a:xfrm>
          <a:off x="8788400" y="1651000"/>
          <a:ext cx="4089400" cy="4635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use the selected case to prior case to fill in the bottom of the case outstanding triangle.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184150</xdr:colOff>
      <xdr:row>21</xdr:row>
      <xdr:rowOff>57150</xdr:rowOff>
    </xdr:from>
    <xdr:to>
      <xdr:col>18</xdr:col>
      <xdr:colOff>425450</xdr:colOff>
      <xdr:row>26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75A8BFC-1F11-471E-9D32-1CA49FBB3FF5}"/>
            </a:ext>
          </a:extLst>
        </xdr:cNvPr>
        <xdr:cNvSpPr txBox="1"/>
      </xdr:nvSpPr>
      <xdr:spPr>
        <a:xfrm>
          <a:off x="8794750" y="3536950"/>
          <a:ext cx="4089400" cy="7683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use the selected incremental paid to prior case and above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completed case outstanding "rectangle"</a:t>
          </a: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fill in the bottom of the incremental paid triangle.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12</xdr:col>
      <xdr:colOff>184150</xdr:colOff>
      <xdr:row>34</xdr:row>
      <xdr:rowOff>25400</xdr:rowOff>
    </xdr:from>
    <xdr:to>
      <xdr:col>18</xdr:col>
      <xdr:colOff>425450</xdr:colOff>
      <xdr:row>36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AE3B468-7B68-4D94-A072-7F7D74ECD76C}"/>
            </a:ext>
          </a:extLst>
        </xdr:cNvPr>
        <xdr:cNvSpPr txBox="1"/>
      </xdr:nvSpPr>
      <xdr:spPr>
        <a:xfrm>
          <a:off x="8794750" y="5657850"/>
          <a:ext cx="4089400" cy="4635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simply sum the incremental paid values to find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cumulative paid claims. Out ultimate estimate is in the To Ult column.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146050</xdr:colOff>
      <xdr:row>9</xdr:row>
      <xdr:rowOff>25400</xdr:rowOff>
    </xdr:from>
    <xdr:to>
      <xdr:col>14</xdr:col>
      <xdr:colOff>215900</xdr:colOff>
      <xdr:row>13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9D19D00-06BA-4A36-B104-D7E990D048BF}"/>
            </a:ext>
          </a:extLst>
        </xdr:cNvPr>
        <xdr:cNvSpPr txBox="1"/>
      </xdr:nvSpPr>
      <xdr:spPr>
        <a:xfrm>
          <a:off x="5607050" y="1511300"/>
          <a:ext cx="4559300" cy="6604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are simply calculating total unpaid claims and IBNR based on your case development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method estimate from </a:t>
          </a: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previous exhibit and reported and paid claims to date.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177800</xdr:colOff>
      <xdr:row>25</xdr:row>
      <xdr:rowOff>101600</xdr:rowOff>
    </xdr:from>
    <xdr:to>
      <xdr:col>13</xdr:col>
      <xdr:colOff>304800</xdr:colOff>
      <xdr:row>30</xdr:row>
      <xdr:rowOff>76200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459C45-8B7A-40B2-9C6B-7B4B7EE1BF1F}"/>
            </a:ext>
          </a:extLst>
        </xdr:cNvPr>
        <xdr:cNvSpPr txBox="1"/>
      </xdr:nvSpPr>
      <xdr:spPr>
        <a:xfrm>
          <a:off x="4800600" y="424180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Case outstanding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incremental paid claims are given. I summarize the current case outstanding and cumulative paid claims for future use.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11</xdr:row>
      <xdr:rowOff>57150</xdr:rowOff>
    </xdr:from>
    <xdr:to>
      <xdr:col>14</xdr:col>
      <xdr:colOff>133350</xdr:colOff>
      <xdr:row>16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8ADAEA-DBF3-41C1-96F2-ACFBCBE16793}"/>
            </a:ext>
          </a:extLst>
        </xdr:cNvPr>
        <xdr:cNvSpPr txBox="1"/>
      </xdr:nvSpPr>
      <xdr:spPr>
        <a:xfrm>
          <a:off x="5270500" y="187960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build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triangle of incremental paid claims to prior case outstanding and calculate various averages. We select the 2 year simple average.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158750</xdr:colOff>
      <xdr:row>11</xdr:row>
      <xdr:rowOff>139700</xdr:rowOff>
    </xdr:from>
    <xdr:to>
      <xdr:col>13</xdr:col>
      <xdr:colOff>285750</xdr:colOff>
      <xdr:row>16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3F732D-B733-487B-A8A0-9434B8557998}"/>
            </a:ext>
          </a:extLst>
        </xdr:cNvPr>
        <xdr:cNvSpPr txBox="1"/>
      </xdr:nvSpPr>
      <xdr:spPr>
        <a:xfrm>
          <a:off x="4781550" y="1962150"/>
          <a:ext cx="4089400" cy="80010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Here we build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 triangle of case outstanding to prior case outstanding and calculate various averages. We select the 2 year simple average.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254000</xdr:colOff>
      <xdr:row>9</xdr:row>
      <xdr:rowOff>139700</xdr:rowOff>
    </xdr:from>
    <xdr:to>
      <xdr:col>19</xdr:col>
      <xdr:colOff>495300</xdr:colOff>
      <xdr:row>12</xdr:row>
      <xdr:rowOff>107950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4D69BA-7284-4D0B-BAB4-D733208301BB}"/>
            </a:ext>
          </a:extLst>
        </xdr:cNvPr>
        <xdr:cNvSpPr txBox="1"/>
      </xdr:nvSpPr>
      <xdr:spPr>
        <a:xfrm>
          <a:off x="8839200" y="1631950"/>
          <a:ext cx="4089400" cy="4635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use the selected case to prior case to fill in the bottom of the case outstanding triangle.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254000</xdr:colOff>
      <xdr:row>21</xdr:row>
      <xdr:rowOff>158750</xdr:rowOff>
    </xdr:from>
    <xdr:to>
      <xdr:col>19</xdr:col>
      <xdr:colOff>495300</xdr:colOff>
      <xdr:row>26</xdr:row>
      <xdr:rowOff>101600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2B6DE8-4FA2-4DEF-8AE6-E5E5664B7F6C}"/>
            </a:ext>
          </a:extLst>
        </xdr:cNvPr>
        <xdr:cNvSpPr txBox="1"/>
      </xdr:nvSpPr>
      <xdr:spPr>
        <a:xfrm>
          <a:off x="8839200" y="3638550"/>
          <a:ext cx="4089400" cy="7683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use the selected incremental paid to prior case and above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completed case outstanding "rectangle"</a:t>
          </a: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fill in the bottom of the incremental paid triangle.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254000</xdr:colOff>
      <xdr:row>37</xdr:row>
      <xdr:rowOff>88900</xdr:rowOff>
    </xdr:from>
    <xdr:to>
      <xdr:col>19</xdr:col>
      <xdr:colOff>495300</xdr:colOff>
      <xdr:row>40</xdr:row>
      <xdr:rowOff>57150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BDC1D7-BE13-445B-813D-B36C90CFAEA6}"/>
            </a:ext>
          </a:extLst>
        </xdr:cNvPr>
        <xdr:cNvSpPr txBox="1"/>
      </xdr:nvSpPr>
      <xdr:spPr>
        <a:xfrm>
          <a:off x="8839200" y="6216650"/>
          <a:ext cx="4089400" cy="463550"/>
        </a:xfrm>
        <a:prstGeom prst="rect">
          <a:avLst/>
        </a:prstGeom>
        <a:solidFill>
          <a:srgbClr val="EBF5E7"/>
        </a:solidFill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Cambria" panose="02040503050406030204" pitchFamily="18" charset="0"/>
            <a:buChar char="⇒"/>
            <a:tabLst/>
            <a:defRPr/>
          </a:pPr>
          <a:r>
            <a:rPr lang="en-US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 simply sum the incremental paid values to find</a:t>
          </a:r>
          <a:r>
            <a:rPr lang="en-US" sz="105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cumulative paid claims. Out ultimate estimate is in the To Ult column. </a:t>
          </a:r>
          <a:endParaRPr lang="en-US" sz="105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A8"/>
  <sheetViews>
    <sheetView showGridLines="0" tabSelected="1" workbookViewId="0">
      <selection activeCell="B4" sqref="B4"/>
    </sheetView>
  </sheetViews>
  <sheetFormatPr defaultColWidth="8.6640625" defaultRowHeight="13.8" x14ac:dyDescent="0.25"/>
  <cols>
    <col min="1" max="16384" width="8.6640625" style="1"/>
  </cols>
  <sheetData>
    <row r="2" spans="1:1" x14ac:dyDescent="0.25">
      <c r="A2" s="1" t="s">
        <v>116</v>
      </c>
    </row>
    <row r="3" spans="1:1" x14ac:dyDescent="0.25">
      <c r="A3" s="60" t="s">
        <v>128</v>
      </c>
    </row>
    <row r="5" spans="1:1" x14ac:dyDescent="0.25">
      <c r="A5" s="1" t="s">
        <v>115</v>
      </c>
    </row>
    <row r="6" spans="1:1" x14ac:dyDescent="0.25">
      <c r="A6" s="1" t="s">
        <v>129</v>
      </c>
    </row>
    <row r="7" spans="1:1" x14ac:dyDescent="0.25">
      <c r="A7" s="1" t="s">
        <v>131</v>
      </c>
    </row>
    <row r="8" spans="1:1" x14ac:dyDescent="0.25">
      <c r="A8" s="1" t="s">
        <v>130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</sheetPr>
  <dimension ref="A1:Z47"/>
  <sheetViews>
    <sheetView showGridLines="0" workbookViewId="0">
      <selection activeCell="J39" sqref="J39"/>
    </sheetView>
  </sheetViews>
  <sheetFormatPr defaultColWidth="9.109375" defaultRowHeight="13.2" x14ac:dyDescent="0.25"/>
  <cols>
    <col min="1" max="13" width="9.44140625" style="3" customWidth="1"/>
    <col min="14" max="16384" width="9.109375" style="3"/>
  </cols>
  <sheetData>
    <row r="1" spans="1:26" x14ac:dyDescent="0.25">
      <c r="A1" s="43" t="s">
        <v>0</v>
      </c>
      <c r="L1" s="4"/>
      <c r="M1" s="4" t="s">
        <v>56</v>
      </c>
    </row>
    <row r="2" spans="1:26" x14ac:dyDescent="0.25">
      <c r="A2" s="43" t="s">
        <v>57</v>
      </c>
      <c r="L2" s="4"/>
      <c r="M2" s="4" t="s">
        <v>29</v>
      </c>
    </row>
    <row r="3" spans="1:26" x14ac:dyDescent="0.25">
      <c r="A3" s="43" t="s">
        <v>30</v>
      </c>
    </row>
    <row r="4" spans="1:26" x14ac:dyDescent="0.25">
      <c r="A4" s="5"/>
    </row>
    <row r="5" spans="1:26" x14ac:dyDescent="0.25">
      <c r="A5" s="6" t="s">
        <v>5</v>
      </c>
      <c r="B5" s="44" t="s">
        <v>6</v>
      </c>
      <c r="C5" s="45"/>
      <c r="D5" s="45"/>
      <c r="E5" s="45"/>
      <c r="F5" s="44"/>
      <c r="G5" s="45"/>
      <c r="H5" s="45"/>
      <c r="I5" s="45"/>
      <c r="J5" s="45"/>
      <c r="K5" s="45"/>
      <c r="L5" s="45"/>
      <c r="M5" s="45"/>
    </row>
    <row r="6" spans="1:26" ht="13.8" thickBot="1" x14ac:dyDescent="0.3">
      <c r="A6" s="8" t="s">
        <v>7</v>
      </c>
      <c r="B6" s="9">
        <f>+'12_2_1'!B6</f>
        <v>12</v>
      </c>
      <c r="C6" s="9">
        <f>+'12_2_1'!C6</f>
        <v>24</v>
      </c>
      <c r="D6" s="9">
        <f>+'12_2_1'!D6</f>
        <v>36</v>
      </c>
      <c r="E6" s="9">
        <f>+'12_2_1'!E6</f>
        <v>48</v>
      </c>
      <c r="F6" s="9">
        <f>+'12_2_1'!F6</f>
        <v>60</v>
      </c>
      <c r="G6" s="9">
        <f>+'12_2_1'!G6</f>
        <v>72</v>
      </c>
      <c r="H6" s="9">
        <f>+'12_2_1'!H6</f>
        <v>84</v>
      </c>
      <c r="I6" s="9">
        <f>+'12_2_1'!I6</f>
        <v>96</v>
      </c>
      <c r="J6" s="9">
        <f>+'12_2_1'!J6</f>
        <v>108</v>
      </c>
      <c r="K6" s="9">
        <f>+'12_2_1'!K6</f>
        <v>120</v>
      </c>
      <c r="L6" s="9">
        <f>+'12_2_1'!L6</f>
        <v>132</v>
      </c>
      <c r="M6" s="9" t="str">
        <f>+'12_2_3'!M6</f>
        <v>To Ult</v>
      </c>
    </row>
    <row r="7" spans="1:26" x14ac:dyDescent="0.25">
      <c r="A7" s="11">
        <f>+'12_2_1'!A7</f>
        <v>1998</v>
      </c>
      <c r="B7" s="40"/>
      <c r="C7" s="40"/>
      <c r="D7" s="40">
        <f>+'12_2_1'!D7</f>
        <v>4862</v>
      </c>
      <c r="E7" s="40">
        <f>+'12_2_1'!E7</f>
        <v>3859</v>
      </c>
      <c r="F7" s="40">
        <f>+'12_2_1'!F7</f>
        <v>3134</v>
      </c>
      <c r="G7" s="40">
        <f>+'12_2_1'!G7</f>
        <v>2447</v>
      </c>
      <c r="H7" s="40">
        <f>+'12_2_1'!H7</f>
        <v>1446</v>
      </c>
      <c r="I7" s="40">
        <f>+'12_2_1'!I7</f>
        <v>1947</v>
      </c>
      <c r="J7" s="40">
        <f>+'12_2_1'!J7</f>
        <v>852</v>
      </c>
      <c r="K7" s="40">
        <f>+'12_2_1'!K7</f>
        <v>71</v>
      </c>
      <c r="L7" s="40">
        <f>+'12_2_1'!L7</f>
        <v>0</v>
      </c>
      <c r="M7" s="47">
        <f>+L7*'12_2_3'!M$29</f>
        <v>0</v>
      </c>
      <c r="Q7" s="40"/>
      <c r="R7" s="40"/>
      <c r="S7" s="40"/>
      <c r="T7" s="40"/>
      <c r="U7" s="40"/>
      <c r="V7" s="40"/>
      <c r="W7" s="15"/>
      <c r="X7" s="15"/>
      <c r="Y7" s="15"/>
      <c r="Z7" s="15"/>
    </row>
    <row r="8" spans="1:26" x14ac:dyDescent="0.25">
      <c r="A8" s="11">
        <f>+'12_2_1'!A8</f>
        <v>1999</v>
      </c>
      <c r="B8" s="40"/>
      <c r="C8" s="40">
        <f>+'12_2_1'!C8</f>
        <v>8589</v>
      </c>
      <c r="D8" s="40">
        <f>+'12_2_1'!D8</f>
        <v>6544</v>
      </c>
      <c r="E8" s="40">
        <f>+'12_2_1'!E8</f>
        <v>5668</v>
      </c>
      <c r="F8" s="40">
        <f>+'12_2_1'!F8</f>
        <v>4346</v>
      </c>
      <c r="G8" s="40">
        <f>+'12_2_1'!G8</f>
        <v>1732</v>
      </c>
      <c r="H8" s="40">
        <f>+'12_2_1'!H8</f>
        <v>1583</v>
      </c>
      <c r="I8" s="40">
        <f>+'12_2_1'!I8</f>
        <v>649</v>
      </c>
      <c r="J8" s="40">
        <f>+'12_2_1'!J8</f>
        <v>479</v>
      </c>
      <c r="K8" s="40">
        <f>+'12_2_1'!K8</f>
        <v>290</v>
      </c>
      <c r="L8" s="47">
        <f>+K8*'12_2_3'!L$29</f>
        <v>0</v>
      </c>
      <c r="M8" s="47">
        <f>+L8*'12_2_3'!M$29</f>
        <v>0</v>
      </c>
      <c r="P8" s="40"/>
      <c r="Q8" s="40"/>
      <c r="R8" s="40"/>
      <c r="S8" s="40"/>
      <c r="T8" s="40"/>
      <c r="U8" s="40"/>
      <c r="V8" s="15"/>
      <c r="W8" s="15"/>
      <c r="X8" s="15"/>
      <c r="Y8" s="15"/>
      <c r="Z8" s="15"/>
    </row>
    <row r="9" spans="1:26" x14ac:dyDescent="0.25">
      <c r="A9" s="11">
        <f>+'12_2_1'!A9</f>
        <v>2000</v>
      </c>
      <c r="B9" s="40">
        <f>+'12_2_1'!B9</f>
        <v>14374</v>
      </c>
      <c r="C9" s="40">
        <f>+'12_2_1'!C9</f>
        <v>12236</v>
      </c>
      <c r="D9" s="40">
        <f>+'12_2_1'!D9</f>
        <v>9761</v>
      </c>
      <c r="E9" s="40">
        <f>+'12_2_1'!E9</f>
        <v>9316</v>
      </c>
      <c r="F9" s="40">
        <f>+'12_2_1'!F9</f>
        <v>5458</v>
      </c>
      <c r="G9" s="40">
        <f>+'12_2_1'!G9</f>
        <v>5605</v>
      </c>
      <c r="H9" s="40">
        <f>+'12_2_1'!H9</f>
        <v>3727</v>
      </c>
      <c r="I9" s="40">
        <f>+'12_2_1'!I9</f>
        <v>1603</v>
      </c>
      <c r="J9" s="40">
        <f>+'12_2_1'!J9</f>
        <v>464</v>
      </c>
      <c r="K9" s="47">
        <f>+J9*'12_2_3'!K$29</f>
        <v>159.79262352122478</v>
      </c>
      <c r="L9" s="47">
        <f>+K9*'12_2_3'!L$29</f>
        <v>0</v>
      </c>
      <c r="M9" s="47">
        <f>+L9*'12_2_3'!M$29</f>
        <v>0</v>
      </c>
      <c r="O9" s="40"/>
      <c r="P9" s="40"/>
      <c r="Q9" s="40"/>
      <c r="R9" s="40"/>
      <c r="S9" s="40"/>
      <c r="T9" s="40"/>
      <c r="U9" s="40"/>
      <c r="V9" s="40"/>
      <c r="W9" s="15"/>
      <c r="X9" s="15"/>
      <c r="Y9" s="15"/>
      <c r="Z9" s="15"/>
    </row>
    <row r="10" spans="1:26" x14ac:dyDescent="0.25">
      <c r="A10" s="11">
        <f>+'12_2_1'!A10</f>
        <v>2001</v>
      </c>
      <c r="B10" s="40">
        <f>+'12_2_1'!B10</f>
        <v>10288</v>
      </c>
      <c r="C10" s="40">
        <f>+'12_2_1'!C10</f>
        <v>10052</v>
      </c>
      <c r="D10" s="40">
        <f>+'12_2_1'!D10</f>
        <v>8703</v>
      </c>
      <c r="E10" s="40">
        <f>+'12_2_1'!E10</f>
        <v>7969</v>
      </c>
      <c r="F10" s="40">
        <f>+'12_2_1'!F10</f>
        <v>9818</v>
      </c>
      <c r="G10" s="40">
        <f>+'12_2_1'!G10</f>
        <v>6046</v>
      </c>
      <c r="H10" s="40">
        <f>+'12_2_1'!H10</f>
        <v>1471</v>
      </c>
      <c r="I10" s="40">
        <f>+'12_2_1'!I10</f>
        <v>279</v>
      </c>
      <c r="J10" s="47">
        <f>+I10*'12_2_3'!J$29</f>
        <v>143.3384567841307</v>
      </c>
      <c r="K10" s="47">
        <f>+J10*'12_2_3'!K$29</f>
        <v>49.362991510818851</v>
      </c>
      <c r="L10" s="47">
        <f>+K10*'12_2_3'!L$29</f>
        <v>0</v>
      </c>
      <c r="M10" s="47">
        <f>+L10*'12_2_3'!M$29</f>
        <v>0</v>
      </c>
      <c r="O10" s="40"/>
      <c r="P10" s="40"/>
      <c r="Q10" s="40"/>
      <c r="R10" s="40"/>
      <c r="S10" s="40"/>
      <c r="T10" s="40"/>
      <c r="U10" s="40"/>
      <c r="V10" s="15"/>
      <c r="W10" s="15"/>
      <c r="X10" s="15"/>
      <c r="Y10" s="15"/>
      <c r="Z10" s="15"/>
    </row>
    <row r="11" spans="1:26" x14ac:dyDescent="0.25">
      <c r="A11" s="11">
        <f>+'12_2_1'!A11</f>
        <v>2002</v>
      </c>
      <c r="B11" s="40">
        <f>+'12_2_1'!B11</f>
        <v>10493</v>
      </c>
      <c r="C11" s="40">
        <f>+'12_2_1'!C11</f>
        <v>12438</v>
      </c>
      <c r="D11" s="40">
        <f>+'12_2_1'!D11</f>
        <v>12834</v>
      </c>
      <c r="E11" s="40">
        <f>+'12_2_1'!E11</f>
        <v>15572</v>
      </c>
      <c r="F11" s="40">
        <f>+'12_2_1'!F11</f>
        <v>12469</v>
      </c>
      <c r="G11" s="40">
        <f>+'12_2_1'!G11</f>
        <v>8072</v>
      </c>
      <c r="H11" s="40">
        <f>+'12_2_1'!H11</f>
        <v>3732</v>
      </c>
      <c r="I11" s="47">
        <f>+H11*'12_2_3'!I$29</f>
        <v>1156.493684446112</v>
      </c>
      <c r="J11" s="47">
        <f>+I11*'12_2_3'!J$29</f>
        <v>594.15777781039105</v>
      </c>
      <c r="K11" s="47">
        <f>+J11*'12_2_3'!K$29</f>
        <v>204.61644418505031</v>
      </c>
      <c r="L11" s="47">
        <f>+K11*'12_2_3'!L$29</f>
        <v>0</v>
      </c>
      <c r="M11" s="47">
        <f>+L11*'12_2_3'!M$29</f>
        <v>0</v>
      </c>
      <c r="O11" s="40"/>
      <c r="P11" s="40"/>
      <c r="Q11" s="40"/>
      <c r="R11" s="40"/>
      <c r="S11" s="40"/>
      <c r="T11" s="40"/>
      <c r="U11" s="40"/>
      <c r="V11" s="40"/>
      <c r="W11" s="15"/>
      <c r="X11" s="15"/>
      <c r="Y11" s="15"/>
      <c r="Z11" s="15"/>
    </row>
    <row r="12" spans="1:26" x14ac:dyDescent="0.25">
      <c r="A12" s="11">
        <f>+'12_2_1'!A12</f>
        <v>2003</v>
      </c>
      <c r="B12" s="40">
        <f>+'12_2_1'!B12</f>
        <v>7908</v>
      </c>
      <c r="C12" s="40">
        <f>+'12_2_1'!C12</f>
        <v>10755</v>
      </c>
      <c r="D12" s="40">
        <f>+'12_2_1'!D12</f>
        <v>17671</v>
      </c>
      <c r="E12" s="40">
        <f>+'12_2_1'!E12</f>
        <v>17702</v>
      </c>
      <c r="F12" s="40">
        <f>+'12_2_1'!F12</f>
        <v>9726</v>
      </c>
      <c r="G12" s="40">
        <f>+'12_2_1'!G12</f>
        <v>5053</v>
      </c>
      <c r="H12" s="47">
        <f>+G12*'12_2_3'!H$29</f>
        <v>1782.8002324104561</v>
      </c>
      <c r="I12" s="47">
        <f>+H12*'12_2_3'!I$29</f>
        <v>552.46441838471412</v>
      </c>
      <c r="J12" s="47">
        <f>+I12*'12_2_3'!J$29</f>
        <v>283.83296472905823</v>
      </c>
      <c r="K12" s="47">
        <f>+J12*'12_2_3'!K$29</f>
        <v>97.746582060050599</v>
      </c>
      <c r="L12" s="47">
        <f>+K12*'12_2_3'!L$29</f>
        <v>0</v>
      </c>
      <c r="M12" s="47">
        <f>+L12*'12_2_3'!M$29</f>
        <v>0</v>
      </c>
      <c r="O12" s="40"/>
      <c r="P12" s="40"/>
      <c r="Q12" s="40"/>
      <c r="R12" s="40"/>
      <c r="S12" s="40"/>
      <c r="T12" s="40"/>
      <c r="U12" s="40"/>
      <c r="V12" s="15"/>
      <c r="W12" s="15"/>
      <c r="X12" s="15"/>
      <c r="Y12" s="15"/>
      <c r="Z12" s="15"/>
    </row>
    <row r="13" spans="1:26" x14ac:dyDescent="0.25">
      <c r="A13" s="11">
        <f>+'12_2_1'!A13</f>
        <v>2004</v>
      </c>
      <c r="B13" s="40">
        <f>+'12_2_1'!B13</f>
        <v>14774</v>
      </c>
      <c r="C13" s="40">
        <f>+'12_2_1'!C13</f>
        <v>30282</v>
      </c>
      <c r="D13" s="40">
        <f>+'12_2_1'!D13</f>
        <v>32916</v>
      </c>
      <c r="E13" s="40">
        <f>+'12_2_1'!E13</f>
        <v>28268</v>
      </c>
      <c r="F13" s="40">
        <f>+'12_2_1'!F13</f>
        <v>17477</v>
      </c>
      <c r="G13" s="47">
        <f>+F13*'12_2_3'!G$29</f>
        <v>10196.96205228902</v>
      </c>
      <c r="H13" s="47">
        <f>+G13*'12_2_3'!H$29</f>
        <v>3597.6937100141436</v>
      </c>
      <c r="I13" s="47">
        <f>+H13*'12_2_3'!I$29</f>
        <v>1114.8740766888689</v>
      </c>
      <c r="J13" s="47">
        <f>+I13*'12_2_3'!J$29</f>
        <v>572.77537512980302</v>
      </c>
      <c r="K13" s="47">
        <f>+J13*'12_2_3'!K$29</f>
        <v>197.25275836281233</v>
      </c>
      <c r="L13" s="47">
        <f>+K13*'12_2_3'!L$29</f>
        <v>0</v>
      </c>
      <c r="M13" s="47">
        <f>+L13*'12_2_3'!M$29</f>
        <v>0</v>
      </c>
      <c r="O13" s="40"/>
      <c r="P13" s="40"/>
      <c r="Q13" s="40"/>
      <c r="R13" s="40"/>
      <c r="S13" s="40"/>
      <c r="T13" s="40"/>
      <c r="U13" s="40"/>
      <c r="V13" s="40"/>
      <c r="W13" s="15"/>
      <c r="X13" s="15"/>
      <c r="Y13" s="15"/>
      <c r="Z13" s="15"/>
    </row>
    <row r="14" spans="1:26" x14ac:dyDescent="0.25">
      <c r="A14" s="11">
        <f>+'12_2_1'!A14</f>
        <v>2005</v>
      </c>
      <c r="B14" s="40">
        <f>+'12_2_1'!B14</f>
        <v>25631</v>
      </c>
      <c r="C14" s="40">
        <f>+'12_2_1'!C14</f>
        <v>35213</v>
      </c>
      <c r="D14" s="40">
        <f>+'12_2_1'!D14</f>
        <v>43267</v>
      </c>
      <c r="E14" s="40">
        <f>+'12_2_1'!E14</f>
        <v>30629</v>
      </c>
      <c r="F14" s="47">
        <f>+E14*'12_2_3'!F$29</f>
        <v>17882.594233985183</v>
      </c>
      <c r="G14" s="47">
        <f>+F14*'12_2_3'!G$29</f>
        <v>10433.606156687609</v>
      </c>
      <c r="H14" s="47">
        <f>+G14*'12_2_3'!H$29</f>
        <v>3681.1865191018869</v>
      </c>
      <c r="I14" s="47">
        <f>+H14*'12_2_3'!I$29</f>
        <v>1140.7473099168003</v>
      </c>
      <c r="J14" s="47">
        <f>+I14*'12_2_3'!J$29</f>
        <v>586.06795334810977</v>
      </c>
      <c r="K14" s="47">
        <f>+J14*'12_2_3'!K$29</f>
        <v>201.83046514484749</v>
      </c>
      <c r="L14" s="47">
        <f>+K14*'12_2_3'!L$29</f>
        <v>0</v>
      </c>
      <c r="M14" s="47">
        <f>+L14*'12_2_3'!M$29</f>
        <v>0</v>
      </c>
      <c r="O14" s="40"/>
      <c r="P14" s="40"/>
      <c r="Q14" s="40"/>
      <c r="R14" s="40"/>
      <c r="S14" s="40"/>
      <c r="T14" s="40"/>
      <c r="U14" s="40"/>
      <c r="V14" s="40"/>
      <c r="W14" s="15"/>
      <c r="X14" s="15"/>
      <c r="Y14" s="15"/>
      <c r="Z14" s="15"/>
    </row>
    <row r="15" spans="1:26" x14ac:dyDescent="0.25">
      <c r="A15" s="11">
        <f>+'12_2_1'!A15</f>
        <v>2006</v>
      </c>
      <c r="B15" s="40">
        <f>+'12_2_1'!B15</f>
        <v>23535</v>
      </c>
      <c r="C15" s="40">
        <f>+'12_2_1'!C15</f>
        <v>35005</v>
      </c>
      <c r="D15" s="40">
        <f>+'12_2_1'!D15</f>
        <v>25985</v>
      </c>
      <c r="E15" s="47">
        <f>+D15*'12_2_3'!E$29</f>
        <v>20355.334101156663</v>
      </c>
      <c r="F15" s="47">
        <f>+E15*'12_2_3'!F$29</f>
        <v>11884.363845642565</v>
      </c>
      <c r="G15" s="47">
        <f>+F15*'12_2_3'!G$29</f>
        <v>6933.936439298097</v>
      </c>
      <c r="H15" s="47">
        <f>+G15*'12_2_3'!H$29</f>
        <v>2446.4325144468589</v>
      </c>
      <c r="I15" s="47">
        <f>+H15*'12_2_3'!I$29</f>
        <v>758.11461746554494</v>
      </c>
      <c r="J15" s="47">
        <f>+I15*'12_2_3'!J$29</f>
        <v>389.4873811218738</v>
      </c>
      <c r="K15" s="47">
        <f>+J15*'12_2_3'!K$29</f>
        <v>134.13191909024866</v>
      </c>
      <c r="L15" s="47">
        <f>+K15*'12_2_3'!L$29</f>
        <v>0</v>
      </c>
      <c r="M15" s="47">
        <f>+L15*'12_2_3'!M$29</f>
        <v>0</v>
      </c>
      <c r="O15" s="40"/>
      <c r="P15" s="40"/>
      <c r="Q15" s="40"/>
      <c r="R15" s="40"/>
      <c r="S15" s="40"/>
      <c r="T15" s="40"/>
      <c r="U15" s="40"/>
      <c r="V15" s="15"/>
      <c r="W15" s="15"/>
      <c r="X15" s="15"/>
      <c r="Y15" s="15"/>
      <c r="Z15" s="15"/>
    </row>
    <row r="16" spans="1:26" x14ac:dyDescent="0.25">
      <c r="A16" s="11">
        <f>+'12_2_1'!A16</f>
        <v>2007</v>
      </c>
      <c r="B16" s="40">
        <f>+'12_2_1'!B16</f>
        <v>15948</v>
      </c>
      <c r="C16" s="40">
        <f>+'12_2_1'!C16</f>
        <v>19867</v>
      </c>
      <c r="D16" s="47">
        <f>+C16*'12_2_3'!D$29</f>
        <v>19579.374238138316</v>
      </c>
      <c r="E16" s="47">
        <f>+D16*'12_2_3'!E$29</f>
        <v>15337.491018236873</v>
      </c>
      <c r="F16" s="47">
        <f>+E16*'12_2_3'!F$29</f>
        <v>8954.7203123354411</v>
      </c>
      <c r="G16" s="47">
        <f>+F16*'12_2_3'!G$29</f>
        <v>5224.6348465838628</v>
      </c>
      <c r="H16" s="47">
        <f>+G16*'12_2_3'!H$29</f>
        <v>1843.3564652185787</v>
      </c>
      <c r="I16" s="47">
        <f>+H16*'12_2_3'!I$29</f>
        <v>571.22993306757644</v>
      </c>
      <c r="J16" s="47">
        <f>+I16*'12_2_3'!J$29</f>
        <v>293.47389632547913</v>
      </c>
      <c r="K16" s="47">
        <f>+J16*'12_2_3'!K$29</f>
        <v>101.06673238975053</v>
      </c>
      <c r="L16" s="47">
        <f>+K16*'12_2_3'!L$29</f>
        <v>0</v>
      </c>
      <c r="M16" s="47">
        <f>+L16*'12_2_3'!M$29</f>
        <v>0</v>
      </c>
      <c r="O16" s="40"/>
      <c r="P16" s="40"/>
      <c r="Q16" s="40"/>
      <c r="R16" s="40"/>
      <c r="S16" s="40"/>
      <c r="T16" s="40"/>
      <c r="U16" s="40"/>
      <c r="V16" s="15"/>
      <c r="W16" s="15"/>
      <c r="X16" s="15"/>
      <c r="Y16" s="15"/>
      <c r="Z16" s="15"/>
    </row>
    <row r="17" spans="1:26" x14ac:dyDescent="0.25">
      <c r="A17" s="11">
        <f>+'12_2_1'!A17</f>
        <v>2008</v>
      </c>
      <c r="B17" s="40">
        <f>+'12_2_1'!B17</f>
        <v>15223</v>
      </c>
      <c r="C17" s="47">
        <f>+B17*'12_2_3'!C$29</f>
        <v>20802.95559630702</v>
      </c>
      <c r="D17" s="47">
        <f>+C17*'12_2_3'!D$29</f>
        <v>20501.779477498818</v>
      </c>
      <c r="E17" s="47">
        <f>+D17*'12_2_3'!E$29</f>
        <v>16060.056606993479</v>
      </c>
      <c r="F17" s="47">
        <f>+E17*'12_2_3'!F$29</f>
        <v>9376.5867536549431</v>
      </c>
      <c r="G17" s="47">
        <f>+F17*'12_2_3'!G$29</f>
        <v>5470.7729763126017</v>
      </c>
      <c r="H17" s="47">
        <f>+G17*'12_2_3'!H$29</f>
        <v>1930.1989577745794</v>
      </c>
      <c r="I17" s="47">
        <f>+H17*'12_2_3'!I$29</f>
        <v>598.14118552807304</v>
      </c>
      <c r="J17" s="47">
        <f>+I17*'12_2_3'!J$29</f>
        <v>307.29976513485445</v>
      </c>
      <c r="K17" s="47">
        <f>+J17*'12_2_3'!K$29</f>
        <v>105.82809413438491</v>
      </c>
      <c r="L17" s="47">
        <f>+K17*'12_2_3'!L$29</f>
        <v>0</v>
      </c>
      <c r="M17" s="47">
        <f>+L17*'12_2_3'!M$29</f>
        <v>0</v>
      </c>
      <c r="O17" s="40"/>
      <c r="P17" s="40"/>
      <c r="Q17" s="40"/>
      <c r="R17" s="40"/>
      <c r="S17" s="40"/>
      <c r="T17" s="40"/>
      <c r="U17" s="40"/>
      <c r="V17" s="15"/>
      <c r="W17" s="15"/>
      <c r="X17" s="15"/>
      <c r="Y17" s="15"/>
      <c r="Z17" s="15"/>
    </row>
    <row r="18" spans="1:26" x14ac:dyDescent="0.25">
      <c r="A18" s="11"/>
      <c r="B18" s="40"/>
      <c r="C18" s="40"/>
      <c r="D18" s="40"/>
      <c r="E18" s="40"/>
      <c r="F18" s="40"/>
      <c r="G18" s="40"/>
      <c r="H18" s="40"/>
      <c r="I18" s="15"/>
      <c r="J18" s="15"/>
      <c r="K18" s="15"/>
      <c r="L18" s="15"/>
      <c r="M18" s="15"/>
    </row>
    <row r="19" spans="1:26" x14ac:dyDescent="0.25">
      <c r="A19" s="6" t="s">
        <v>5</v>
      </c>
      <c r="B19" s="44" t="s">
        <v>8</v>
      </c>
      <c r="C19" s="45"/>
      <c r="D19" s="45"/>
      <c r="E19" s="45"/>
      <c r="F19" s="44"/>
      <c r="G19" s="45"/>
      <c r="H19" s="45"/>
      <c r="I19" s="45"/>
      <c r="J19" s="45"/>
      <c r="K19" s="45"/>
      <c r="L19" s="45"/>
      <c r="M19" s="45"/>
    </row>
    <row r="20" spans="1:26" ht="13.8" thickBot="1" x14ac:dyDescent="0.3">
      <c r="A20" s="8" t="s">
        <v>7</v>
      </c>
      <c r="B20" s="9">
        <f>+B6</f>
        <v>12</v>
      </c>
      <c r="C20" s="9">
        <f t="shared" ref="C20:M20" si="0">+C6</f>
        <v>24</v>
      </c>
      <c r="D20" s="9">
        <f t="shared" si="0"/>
        <v>36</v>
      </c>
      <c r="E20" s="9">
        <f t="shared" si="0"/>
        <v>48</v>
      </c>
      <c r="F20" s="9">
        <f t="shared" si="0"/>
        <v>60</v>
      </c>
      <c r="G20" s="9">
        <f t="shared" si="0"/>
        <v>72</v>
      </c>
      <c r="H20" s="9">
        <f t="shared" si="0"/>
        <v>84</v>
      </c>
      <c r="I20" s="9">
        <f t="shared" si="0"/>
        <v>96</v>
      </c>
      <c r="J20" s="9">
        <f t="shared" si="0"/>
        <v>108</v>
      </c>
      <c r="K20" s="9">
        <f t="shared" si="0"/>
        <v>120</v>
      </c>
      <c r="L20" s="9">
        <f t="shared" si="0"/>
        <v>132</v>
      </c>
      <c r="M20" s="9" t="str">
        <f t="shared" si="0"/>
        <v>To Ult</v>
      </c>
    </row>
    <row r="21" spans="1:26" x14ac:dyDescent="0.25">
      <c r="A21" s="11">
        <f>+A7</f>
        <v>1998</v>
      </c>
      <c r="B21" s="40"/>
      <c r="C21" s="40"/>
      <c r="D21" s="40">
        <f>+'12_2_1'!D21</f>
        <v>6309</v>
      </c>
      <c r="E21" s="40">
        <f>+'12_2_1'!E21</f>
        <v>2212</v>
      </c>
      <c r="F21" s="40">
        <f>+'12_2_1'!F21</f>
        <v>1561</v>
      </c>
      <c r="G21" s="40">
        <f>+'12_2_1'!G21</f>
        <v>1538</v>
      </c>
      <c r="H21" s="40">
        <f>+'12_2_1'!H21</f>
        <v>1622</v>
      </c>
      <c r="I21" s="40">
        <f>+'12_2_1'!I21</f>
        <v>1177</v>
      </c>
      <c r="J21" s="40">
        <f>+'12_2_1'!J21</f>
        <v>892</v>
      </c>
      <c r="K21" s="40">
        <f>+'12_2_1'!K21</f>
        <v>453</v>
      </c>
      <c r="L21" s="40">
        <f>+'12_2_1'!L21</f>
        <v>58</v>
      </c>
      <c r="M21" s="47">
        <f>+L7*'12_2_2'!M$29</f>
        <v>0</v>
      </c>
      <c r="Q21" s="40"/>
      <c r="R21" s="40"/>
      <c r="S21" s="40"/>
      <c r="T21" s="40"/>
      <c r="U21" s="40"/>
      <c r="V21" s="40"/>
      <c r="W21" s="15"/>
      <c r="X21" s="15"/>
      <c r="Y21" s="15"/>
      <c r="Z21" s="15"/>
    </row>
    <row r="22" spans="1:26" x14ac:dyDescent="0.25">
      <c r="A22" s="11">
        <f t="shared" ref="A22:A31" si="1">+A8</f>
        <v>1999</v>
      </c>
      <c r="B22" s="40"/>
      <c r="C22" s="40">
        <f>+'12_2_1'!C22</f>
        <v>4666</v>
      </c>
      <c r="D22" s="40">
        <f>+'12_2_1'!D22</f>
        <v>5195</v>
      </c>
      <c r="E22" s="40">
        <f>+'12_2_1'!E22</f>
        <v>4110</v>
      </c>
      <c r="F22" s="40">
        <f>+'12_2_1'!F22</f>
        <v>4156</v>
      </c>
      <c r="G22" s="40">
        <f>+'12_2_1'!G22</f>
        <v>3905</v>
      </c>
      <c r="H22" s="40">
        <f>+'12_2_1'!H22</f>
        <v>1479</v>
      </c>
      <c r="I22" s="40">
        <f>+'12_2_1'!I22</f>
        <v>635</v>
      </c>
      <c r="J22" s="40">
        <f>+'12_2_1'!J22</f>
        <v>446</v>
      </c>
      <c r="K22" s="40">
        <f>+'12_2_1'!K22</f>
        <v>225</v>
      </c>
      <c r="L22" s="47">
        <f>+K8*'12_2_2'!L$29</f>
        <v>236.90140845070422</v>
      </c>
      <c r="M22" s="47">
        <f>+L8*'12_2_2'!M$29</f>
        <v>0</v>
      </c>
      <c r="P22" s="40"/>
      <c r="Q22" s="40"/>
      <c r="R22" s="40"/>
      <c r="S22" s="40"/>
      <c r="T22" s="40"/>
      <c r="U22" s="40"/>
      <c r="V22" s="15"/>
      <c r="W22" s="15"/>
      <c r="X22" s="15"/>
      <c r="Y22" s="15"/>
      <c r="Z22" s="15"/>
    </row>
    <row r="23" spans="1:26" x14ac:dyDescent="0.25">
      <c r="A23" s="11">
        <f t="shared" si="1"/>
        <v>2000</v>
      </c>
      <c r="B23" s="40">
        <f>+'12_2_1'!B23</f>
        <v>1302</v>
      </c>
      <c r="C23" s="40">
        <f>+'12_2_1'!C23</f>
        <v>5211</v>
      </c>
      <c r="D23" s="40">
        <f>+'12_2_1'!D23</f>
        <v>5626</v>
      </c>
      <c r="E23" s="40">
        <f>+'12_2_1'!E23</f>
        <v>5689</v>
      </c>
      <c r="F23" s="40">
        <f>+'12_2_1'!F23</f>
        <v>6202</v>
      </c>
      <c r="G23" s="40">
        <f>+'12_2_1'!G23</f>
        <v>4823</v>
      </c>
      <c r="H23" s="40">
        <f>+'12_2_1'!H23</f>
        <v>4369</v>
      </c>
      <c r="I23" s="40">
        <f>+'12_2_1'!I23</f>
        <v>2680</v>
      </c>
      <c r="J23" s="40">
        <f>+'12_2_1'!J23</f>
        <v>880</v>
      </c>
      <c r="K23" s="47">
        <f>+J9*'12_2_2'!K$29</f>
        <v>232.32914816666172</v>
      </c>
      <c r="L23" s="47">
        <f>+K9*'12_2_2'!L$29</f>
        <v>130.53481921452166</v>
      </c>
      <c r="M23" s="47">
        <f>+L9*'12_2_2'!M$29</f>
        <v>0</v>
      </c>
      <c r="O23" s="40"/>
      <c r="P23" s="40"/>
      <c r="Q23" s="40"/>
      <c r="R23" s="40"/>
      <c r="S23" s="40"/>
      <c r="T23" s="40"/>
      <c r="U23" s="40"/>
      <c r="V23" s="40"/>
      <c r="W23" s="15"/>
      <c r="X23" s="15"/>
      <c r="Y23" s="15"/>
      <c r="Z23" s="15"/>
    </row>
    <row r="24" spans="1:26" x14ac:dyDescent="0.25">
      <c r="A24" s="11">
        <f t="shared" si="1"/>
        <v>2001</v>
      </c>
      <c r="B24" s="40">
        <f>+'12_2_1'!B24</f>
        <v>1539</v>
      </c>
      <c r="C24" s="40">
        <f>+'12_2_1'!C24</f>
        <v>4413</v>
      </c>
      <c r="D24" s="40">
        <f>+'12_2_1'!D24</f>
        <v>6367</v>
      </c>
      <c r="E24" s="40">
        <f>+'12_2_1'!E24</f>
        <v>6290</v>
      </c>
      <c r="F24" s="40">
        <f>+'12_2_1'!F24</f>
        <v>5778</v>
      </c>
      <c r="G24" s="40">
        <f>+'12_2_1'!G24</f>
        <v>6703</v>
      </c>
      <c r="H24" s="40">
        <f>+'12_2_1'!H24</f>
        <v>5980</v>
      </c>
      <c r="I24" s="40">
        <f>+'12_2_1'!I24</f>
        <v>1449</v>
      </c>
      <c r="J24" s="47">
        <f>+I10*'12_2_2'!J$29</f>
        <v>172.44735746822937</v>
      </c>
      <c r="K24" s="47">
        <f>+J10*'12_2_2'!K$29</f>
        <v>71.770908543493405</v>
      </c>
      <c r="L24" s="47">
        <f>+K10*'12_2_2'!L$29</f>
        <v>40.324697290528078</v>
      </c>
      <c r="M24" s="47">
        <f>+L10*'12_2_2'!M$29</f>
        <v>0</v>
      </c>
      <c r="O24" s="40"/>
      <c r="P24" s="40"/>
      <c r="Q24" s="40"/>
      <c r="R24" s="40"/>
      <c r="S24" s="40"/>
      <c r="T24" s="40"/>
      <c r="U24" s="40"/>
      <c r="V24" s="40"/>
      <c r="W24" s="15"/>
      <c r="X24" s="15"/>
      <c r="Y24" s="15"/>
      <c r="Z24" s="15"/>
    </row>
    <row r="25" spans="1:26" x14ac:dyDescent="0.25">
      <c r="A25" s="11">
        <f t="shared" si="1"/>
        <v>2002</v>
      </c>
      <c r="B25" s="40">
        <f>+'12_2_1'!B25</f>
        <v>2318</v>
      </c>
      <c r="C25" s="40">
        <f>+'12_2_1'!C25</f>
        <v>5614</v>
      </c>
      <c r="D25" s="40">
        <f>+'12_2_1'!D25</f>
        <v>5890</v>
      </c>
      <c r="E25" s="40">
        <f>+'12_2_1'!E25</f>
        <v>8273</v>
      </c>
      <c r="F25" s="40">
        <f>+'12_2_1'!F25</f>
        <v>9850</v>
      </c>
      <c r="G25" s="40">
        <f>+'12_2_1'!G25</f>
        <v>8684</v>
      </c>
      <c r="H25" s="40">
        <f>+'12_2_1'!H25</f>
        <v>3808</v>
      </c>
      <c r="I25" s="47">
        <f>+H11*'12_2_2'!I$29</f>
        <v>3179.8901466269349</v>
      </c>
      <c r="J25" s="47">
        <f>+I11*'12_2_2'!J$29</f>
        <v>714.81820720942051</v>
      </c>
      <c r="K25" s="47">
        <f>+J11*'12_2_2'!K$29</f>
        <v>297.5003672312173</v>
      </c>
      <c r="L25" s="47">
        <f>+K11*'12_2_2'!L$29</f>
        <v>167.15146144694251</v>
      </c>
      <c r="M25" s="47">
        <f>+L11*'12_2_2'!M$29</f>
        <v>0</v>
      </c>
      <c r="O25" s="40"/>
      <c r="P25" s="40"/>
      <c r="Q25" s="40"/>
      <c r="R25" s="40"/>
      <c r="S25" s="40"/>
      <c r="T25" s="40"/>
      <c r="U25" s="40"/>
      <c r="V25" s="40"/>
      <c r="W25" s="15"/>
      <c r="X25" s="15"/>
      <c r="Y25" s="15"/>
      <c r="Z25" s="15"/>
    </row>
    <row r="26" spans="1:26" x14ac:dyDescent="0.25">
      <c r="A26" s="11">
        <f t="shared" si="1"/>
        <v>2003</v>
      </c>
      <c r="B26" s="40">
        <f>+'12_2_1'!B26</f>
        <v>1743</v>
      </c>
      <c r="C26" s="40">
        <f>+'12_2_1'!C26</f>
        <v>4497</v>
      </c>
      <c r="D26" s="40">
        <f>+'12_2_1'!D26</f>
        <v>6443</v>
      </c>
      <c r="E26" s="40">
        <f>+'12_2_1'!E26</f>
        <v>10209</v>
      </c>
      <c r="F26" s="40">
        <f>+'12_2_1'!F26</f>
        <v>11613</v>
      </c>
      <c r="G26" s="40">
        <f>+'12_2_1'!G26</f>
        <v>4815</v>
      </c>
      <c r="H26" s="47">
        <f>+G12*'12_2_2'!H$29</f>
        <v>3690.8069639208093</v>
      </c>
      <c r="I26" s="47">
        <f>+H12*'12_2_2'!I$29</f>
        <v>1519.0538297015594</v>
      </c>
      <c r="J26" s="47">
        <f>+I12*'12_2_2'!J$29</f>
        <v>341.47322238590044</v>
      </c>
      <c r="K26" s="47">
        <f>+J12*'12_2_2'!K$29</f>
        <v>142.11782525241432</v>
      </c>
      <c r="L26" s="47">
        <f>+K12*'12_2_2'!L$29</f>
        <v>79.84932055609768</v>
      </c>
      <c r="M26" s="47">
        <f>+L12*'12_2_2'!M$29</f>
        <v>0</v>
      </c>
      <c r="O26" s="40"/>
      <c r="P26" s="40"/>
      <c r="Q26" s="40"/>
      <c r="R26" s="40"/>
      <c r="S26" s="40"/>
      <c r="T26" s="40"/>
      <c r="U26" s="40"/>
      <c r="V26" s="40"/>
      <c r="W26" s="15"/>
      <c r="X26" s="15"/>
      <c r="Y26" s="15"/>
      <c r="Z26" s="15"/>
    </row>
    <row r="27" spans="1:26" x14ac:dyDescent="0.25">
      <c r="A27" s="11">
        <f t="shared" si="1"/>
        <v>2004</v>
      </c>
      <c r="B27" s="40">
        <f>+'12_2_1'!B27</f>
        <v>2221</v>
      </c>
      <c r="C27" s="40">
        <f>+'12_2_1'!C27</f>
        <v>7677</v>
      </c>
      <c r="D27" s="40">
        <f>+'12_2_1'!D27</f>
        <v>16052</v>
      </c>
      <c r="E27" s="40">
        <f>+'12_2_1'!E27</f>
        <v>17489</v>
      </c>
      <c r="F27" s="40">
        <f>+'12_2_1'!F27</f>
        <v>9372</v>
      </c>
      <c r="G27" s="47">
        <f>+F13*'12_2_2'!G$29</f>
        <v>10412.027296183123</v>
      </c>
      <c r="H27" s="47">
        <f>+G13*'12_2_2'!H$29</f>
        <v>7448.0543347366993</v>
      </c>
      <c r="I27" s="47">
        <f>+H13*'12_2_2'!I$29</f>
        <v>3065.4530490502884</v>
      </c>
      <c r="J27" s="47">
        <f>+I13*'12_2_2'!J$29</f>
        <v>689.09350693486567</v>
      </c>
      <c r="K27" s="47">
        <f>+J13*'12_2_2'!K$29</f>
        <v>286.79399783350704</v>
      </c>
      <c r="L27" s="47">
        <f>+K13*'12_2_2'!L$29</f>
        <v>161.13605612736782</v>
      </c>
      <c r="M27" s="47">
        <f>+L13*'12_2_2'!M$29</f>
        <v>0</v>
      </c>
      <c r="O27" s="40"/>
      <c r="P27" s="40"/>
      <c r="Q27" s="40"/>
      <c r="R27" s="40"/>
      <c r="S27" s="40"/>
      <c r="T27" s="40"/>
      <c r="U27" s="40"/>
      <c r="V27" s="40"/>
      <c r="W27" s="15"/>
      <c r="X27" s="15"/>
      <c r="Y27" s="15"/>
      <c r="Z27" s="15"/>
    </row>
    <row r="28" spans="1:26" x14ac:dyDescent="0.25">
      <c r="A28" s="11">
        <f t="shared" si="1"/>
        <v>2005</v>
      </c>
      <c r="B28" s="40">
        <f>+'12_2_1'!B28</f>
        <v>3043</v>
      </c>
      <c r="C28" s="40">
        <f>+'12_2_1'!C28</f>
        <v>9176</v>
      </c>
      <c r="D28" s="40">
        <f>+'12_2_1'!D28</f>
        <v>14854</v>
      </c>
      <c r="E28" s="40">
        <f>+'12_2_1'!E28</f>
        <v>12953</v>
      </c>
      <c r="F28" s="47">
        <f>+E14*'12_2_2'!F$29</f>
        <v>15124.118291818371</v>
      </c>
      <c r="G28" s="47">
        <f>+F14*'12_2_2'!G$29</f>
        <v>10653.662487315938</v>
      </c>
      <c r="H28" s="47">
        <f>+G14*'12_2_2'!H$29</f>
        <v>7620.9036734434312</v>
      </c>
      <c r="I28" s="47">
        <f>+H14*'12_2_2'!I$29</f>
        <v>3136.5939817759904</v>
      </c>
      <c r="J28" s="47">
        <f>+I14*'12_2_2'!J$29</f>
        <v>705.08551660983323</v>
      </c>
      <c r="K28" s="47">
        <f>+J14*'12_2_2'!K$29</f>
        <v>293.44971631281294</v>
      </c>
      <c r="L28" s="47">
        <f>+K14*'12_2_2'!L$29</f>
        <v>164.8755912450867</v>
      </c>
      <c r="M28" s="47">
        <f>+L14*'12_2_2'!M$29</f>
        <v>0</v>
      </c>
      <c r="O28" s="40"/>
      <c r="P28" s="40"/>
      <c r="Q28" s="40"/>
      <c r="R28" s="40"/>
      <c r="S28" s="40"/>
      <c r="T28" s="40"/>
      <c r="U28" s="40"/>
      <c r="V28" s="40"/>
      <c r="W28" s="15"/>
      <c r="X28" s="15"/>
      <c r="Y28" s="15"/>
      <c r="Z28" s="15"/>
    </row>
    <row r="29" spans="1:26" x14ac:dyDescent="0.25">
      <c r="A29" s="11">
        <f t="shared" si="1"/>
        <v>2006</v>
      </c>
      <c r="B29" s="40">
        <f>+'12_2_1'!B29</f>
        <v>3531</v>
      </c>
      <c r="C29" s="40">
        <f>+'12_2_1'!C29</f>
        <v>8247</v>
      </c>
      <c r="D29" s="40">
        <f>+'12_2_1'!D29</f>
        <v>11041</v>
      </c>
      <c r="E29" s="47">
        <f>+D15*'12_2_2'!E$29</f>
        <v>10792.815310872491</v>
      </c>
      <c r="F29" s="47">
        <f>+E15*'12_2_2'!F$29</f>
        <v>10051.143713976224</v>
      </c>
      <c r="G29" s="47">
        <f>+F15*'12_2_2'!G$29</f>
        <v>7080.1808524690859</v>
      </c>
      <c r="H29" s="47">
        <f>+G15*'12_2_2'!H$29</f>
        <v>5064.6785864923168</v>
      </c>
      <c r="I29" s="47">
        <f>+H15*'12_2_2'!I$29</f>
        <v>2084.5087478770965</v>
      </c>
      <c r="J29" s="47">
        <f>+I15*'12_2_2'!J$29</f>
        <v>468.58373634398129</v>
      </c>
      <c r="K29" s="47">
        <f>+J15*'12_2_2'!K$29</f>
        <v>195.01998163299325</v>
      </c>
      <c r="L29" s="47">
        <f>+K15*'12_2_2'!L$29</f>
        <v>109.57255362302003</v>
      </c>
      <c r="M29" s="47">
        <f>+L15*'12_2_2'!M$29</f>
        <v>0</v>
      </c>
      <c r="O29" s="40"/>
      <c r="P29" s="40"/>
      <c r="Q29" s="40"/>
      <c r="R29" s="40"/>
      <c r="S29" s="40"/>
      <c r="T29" s="40"/>
      <c r="U29" s="40"/>
      <c r="V29" s="40"/>
      <c r="W29" s="15"/>
      <c r="X29" s="15"/>
      <c r="Y29" s="15"/>
      <c r="Z29" s="15"/>
    </row>
    <row r="30" spans="1:26" x14ac:dyDescent="0.25">
      <c r="A30" s="11">
        <f t="shared" si="1"/>
        <v>2007</v>
      </c>
      <c r="B30" s="40">
        <f>+'12_2_1'!B30</f>
        <v>3529</v>
      </c>
      <c r="C30" s="40">
        <f>+'12_2_1'!C30</f>
        <v>8336</v>
      </c>
      <c r="D30" s="47">
        <f>+C16*'12_2_2'!D$29</f>
        <v>7323.4225102873752</v>
      </c>
      <c r="E30" s="47">
        <f>+D16*'12_2_2'!E$29</f>
        <v>8132.2520706054129</v>
      </c>
      <c r="F30" s="47">
        <f>+E16*'12_2_2'!F$29</f>
        <v>7573.4117489802557</v>
      </c>
      <c r="G30" s="47">
        <f>+F16*'12_2_2'!G$29</f>
        <v>5334.8281925800802</v>
      </c>
      <c r="H30" s="47">
        <f>+G16*'12_2_2'!H$29</f>
        <v>3816.1723086710963</v>
      </c>
      <c r="I30" s="47">
        <f>+H16*'12_2_2'!I$29</f>
        <v>1570.6514095577745</v>
      </c>
      <c r="J30" s="47">
        <f>+I16*'12_2_2'!J$29</f>
        <v>353.07201600092145</v>
      </c>
      <c r="K30" s="47">
        <f>+J16*'12_2_2'!K$29</f>
        <v>146.94513004838311</v>
      </c>
      <c r="L30" s="47">
        <f>+K16*'12_2_2'!L$29</f>
        <v>82.56155603669761</v>
      </c>
      <c r="M30" s="47">
        <f>+L16*'12_2_2'!M$29</f>
        <v>0</v>
      </c>
      <c r="O30" s="40"/>
      <c r="P30" s="40"/>
      <c r="Q30" s="40"/>
      <c r="R30" s="40"/>
      <c r="S30" s="40"/>
      <c r="T30" s="40"/>
      <c r="U30" s="40"/>
      <c r="V30" s="40"/>
      <c r="W30" s="15"/>
      <c r="X30" s="15"/>
      <c r="Y30" s="15"/>
      <c r="Z30" s="15"/>
    </row>
    <row r="31" spans="1:26" x14ac:dyDescent="0.25">
      <c r="A31" s="11">
        <f t="shared" si="1"/>
        <v>2008</v>
      </c>
      <c r="B31" s="40">
        <f>+'12_2_1'!B31</f>
        <v>3409</v>
      </c>
      <c r="C31" s="47">
        <f>+B17*'12_2_2'!C$29</f>
        <v>6645.6999619221369</v>
      </c>
      <c r="D31" s="47">
        <f>+C17*'12_2_2'!D$29</f>
        <v>7668.4367692406277</v>
      </c>
      <c r="E31" s="47">
        <f>+D17*'12_2_2'!E$29</f>
        <v>8515.3711543152076</v>
      </c>
      <c r="F31" s="47">
        <f>+E17*'12_2_2'!F$29</f>
        <v>7930.2032680619204</v>
      </c>
      <c r="G31" s="47">
        <f>+F17*'12_2_2'!G$29</f>
        <v>5586.1576485715141</v>
      </c>
      <c r="H31" s="47">
        <f>+G17*'12_2_2'!H$29</f>
        <v>3995.956263408732</v>
      </c>
      <c r="I31" s="47">
        <f>+H17*'12_2_2'!I$29</f>
        <v>1644.6464755779648</v>
      </c>
      <c r="J31" s="47">
        <f>+I17*'12_2_2'!J$29</f>
        <v>369.70561590405055</v>
      </c>
      <c r="K31" s="47">
        <f>+J17*'12_2_2'!K$29</f>
        <v>153.86787212412921</v>
      </c>
      <c r="L31" s="47">
        <f>+K17*'12_2_2'!L$29</f>
        <v>86.451119152032746</v>
      </c>
      <c r="M31" s="47">
        <f>+L17*'12_2_2'!M$29</f>
        <v>0</v>
      </c>
      <c r="O31" s="40"/>
      <c r="P31" s="40"/>
      <c r="Q31" s="40"/>
      <c r="R31" s="40"/>
      <c r="S31" s="40"/>
      <c r="T31" s="40"/>
      <c r="U31" s="40"/>
      <c r="V31" s="40"/>
      <c r="W31" s="15"/>
      <c r="X31" s="15"/>
      <c r="Y31" s="15"/>
      <c r="Z31" s="15"/>
    </row>
    <row r="32" spans="1:26" x14ac:dyDescent="0.25">
      <c r="A32" s="15"/>
      <c r="B32" s="40"/>
      <c r="C32" s="40"/>
      <c r="D32" s="40"/>
      <c r="E32" s="40"/>
      <c r="F32" s="40"/>
      <c r="G32" s="40"/>
      <c r="H32" s="40"/>
      <c r="I32" s="40"/>
      <c r="J32" s="15"/>
      <c r="K32" s="15"/>
      <c r="L32" s="15"/>
      <c r="M32" s="15"/>
    </row>
    <row r="33" spans="1:26" x14ac:dyDescent="0.25">
      <c r="A33" s="6" t="s">
        <v>5</v>
      </c>
      <c r="B33" s="44" t="s">
        <v>31</v>
      </c>
      <c r="C33" s="45"/>
      <c r="D33" s="45"/>
      <c r="E33" s="45"/>
      <c r="F33" s="44"/>
      <c r="G33" s="45"/>
      <c r="H33" s="45"/>
      <c r="I33" s="45"/>
      <c r="J33" s="45"/>
      <c r="K33" s="45"/>
      <c r="L33" s="45"/>
      <c r="M33" s="45"/>
    </row>
    <row r="34" spans="1:26" ht="13.8" thickBot="1" x14ac:dyDescent="0.3">
      <c r="A34" s="8" t="s">
        <v>7</v>
      </c>
      <c r="B34" s="9">
        <f>+B20</f>
        <v>12</v>
      </c>
      <c r="C34" s="9">
        <f t="shared" ref="C34:M34" si="2">+C20</f>
        <v>24</v>
      </c>
      <c r="D34" s="9">
        <f t="shared" si="2"/>
        <v>36</v>
      </c>
      <c r="E34" s="9">
        <f t="shared" si="2"/>
        <v>48</v>
      </c>
      <c r="F34" s="9">
        <f t="shared" si="2"/>
        <v>60</v>
      </c>
      <c r="G34" s="9">
        <f t="shared" si="2"/>
        <v>72</v>
      </c>
      <c r="H34" s="9">
        <f t="shared" si="2"/>
        <v>84</v>
      </c>
      <c r="I34" s="9">
        <f t="shared" si="2"/>
        <v>96</v>
      </c>
      <c r="J34" s="9">
        <f t="shared" si="2"/>
        <v>108</v>
      </c>
      <c r="K34" s="9">
        <f t="shared" si="2"/>
        <v>120</v>
      </c>
      <c r="L34" s="9">
        <f t="shared" si="2"/>
        <v>132</v>
      </c>
      <c r="M34" s="9" t="str">
        <f t="shared" si="2"/>
        <v>To Ult</v>
      </c>
    </row>
    <row r="35" spans="1:26" x14ac:dyDescent="0.25">
      <c r="A35" s="11">
        <f>+A7</f>
        <v>1998</v>
      </c>
      <c r="B35" s="40"/>
      <c r="C35" s="40"/>
      <c r="D35" s="40">
        <f>SUM($B21:D21)</f>
        <v>6309</v>
      </c>
      <c r="E35" s="40">
        <f>SUM($B21:E21)</f>
        <v>8521</v>
      </c>
      <c r="F35" s="40">
        <f>SUM($B21:F21)</f>
        <v>10082</v>
      </c>
      <c r="G35" s="40">
        <f>SUM($B21:G21)</f>
        <v>11620</v>
      </c>
      <c r="H35" s="40">
        <f>SUM($B21:H21)</f>
        <v>13242</v>
      </c>
      <c r="I35" s="40">
        <f>SUM($B21:I21)</f>
        <v>14419</v>
      </c>
      <c r="J35" s="40">
        <f>SUM($B21:J21)</f>
        <v>15311</v>
      </c>
      <c r="K35" s="40">
        <f>SUM($B21:K21)</f>
        <v>15764</v>
      </c>
      <c r="L35" s="40">
        <f>SUM($B21:L21)</f>
        <v>15822</v>
      </c>
      <c r="M35" s="40">
        <f>SUM($B21:M21)</f>
        <v>15822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x14ac:dyDescent="0.25">
      <c r="A36" s="11">
        <f t="shared" ref="A36:A45" si="3">+A8</f>
        <v>1999</v>
      </c>
      <c r="B36" s="40"/>
      <c r="C36" s="40">
        <f>SUM($B22:C22)</f>
        <v>4666</v>
      </c>
      <c r="D36" s="40">
        <f>SUM($B22:D22)</f>
        <v>9861</v>
      </c>
      <c r="E36" s="40">
        <f>SUM($B22:E22)</f>
        <v>13971</v>
      </c>
      <c r="F36" s="40">
        <f>SUM($B22:F22)</f>
        <v>18127</v>
      </c>
      <c r="G36" s="40">
        <f>SUM($B22:G22)</f>
        <v>22032</v>
      </c>
      <c r="H36" s="40">
        <f>SUM($B22:H22)</f>
        <v>23511</v>
      </c>
      <c r="I36" s="40">
        <f>SUM($B22:I22)</f>
        <v>24146</v>
      </c>
      <c r="J36" s="40">
        <f>SUM($B22:J22)</f>
        <v>24592</v>
      </c>
      <c r="K36" s="40">
        <f>SUM($B22:K22)</f>
        <v>24817</v>
      </c>
      <c r="L36" s="40">
        <f>SUM($B22:L22)</f>
        <v>25053.901408450703</v>
      </c>
      <c r="M36" s="40">
        <f>SUM($B22:M22)</f>
        <v>25053.901408450703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x14ac:dyDescent="0.25">
      <c r="A37" s="11">
        <f t="shared" si="3"/>
        <v>2000</v>
      </c>
      <c r="B37" s="40">
        <f>SUM($B23:B23)</f>
        <v>1302</v>
      </c>
      <c r="C37" s="13">
        <f>SUM($B23:C23)</f>
        <v>6513</v>
      </c>
      <c r="D37" s="40">
        <f>SUM($B23:D23)</f>
        <v>12139</v>
      </c>
      <c r="E37" s="40">
        <f>SUM($B23:E23)</f>
        <v>17828</v>
      </c>
      <c r="F37" s="40">
        <f>SUM($B23:F23)</f>
        <v>24030</v>
      </c>
      <c r="G37" s="40">
        <f>SUM($B23:G23)</f>
        <v>28853</v>
      </c>
      <c r="H37" s="40">
        <f>SUM($B23:H23)</f>
        <v>33222</v>
      </c>
      <c r="I37" s="40">
        <f>SUM($B23:I23)</f>
        <v>35902</v>
      </c>
      <c r="J37" s="40">
        <f>SUM($B23:J23)</f>
        <v>36782</v>
      </c>
      <c r="K37" s="40">
        <f>SUM($B23:K23)</f>
        <v>37014.32914816666</v>
      </c>
      <c r="L37" s="40">
        <f>SUM($B23:L23)</f>
        <v>37144.863967381185</v>
      </c>
      <c r="M37" s="40">
        <f>SUM($B23:M23)</f>
        <v>37144.863967381185</v>
      </c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x14ac:dyDescent="0.25">
      <c r="A38" s="11">
        <f t="shared" si="3"/>
        <v>2001</v>
      </c>
      <c r="B38" s="40">
        <f>SUM($B24:B24)</f>
        <v>1539</v>
      </c>
      <c r="C38" s="40">
        <f>SUM($B24:C24)</f>
        <v>5952</v>
      </c>
      <c r="D38" s="40">
        <f>SUM($B24:D24)</f>
        <v>12319</v>
      </c>
      <c r="E38" s="40">
        <f>SUM($B24:E24)</f>
        <v>18609</v>
      </c>
      <c r="F38" s="40">
        <f>SUM($B24:F24)</f>
        <v>24387</v>
      </c>
      <c r="G38" s="40">
        <f>SUM($B24:G24)</f>
        <v>31090</v>
      </c>
      <c r="H38" s="40">
        <f>SUM($B24:H24)</f>
        <v>37070</v>
      </c>
      <c r="I38" s="40">
        <f>SUM($B24:I24)</f>
        <v>38519</v>
      </c>
      <c r="J38" s="40">
        <f>SUM($B24:J24)</f>
        <v>38691.447357468227</v>
      </c>
      <c r="K38" s="40">
        <f>SUM($B24:K24)</f>
        <v>38763.218266011718</v>
      </c>
      <c r="L38" s="40">
        <f>SUM($B24:L24)</f>
        <v>38803.542963302243</v>
      </c>
      <c r="M38" s="40">
        <f>SUM($B24:M24)</f>
        <v>38803.542963302243</v>
      </c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x14ac:dyDescent="0.25">
      <c r="A39" s="11">
        <f t="shared" si="3"/>
        <v>2002</v>
      </c>
      <c r="B39" s="40">
        <f>SUM($B25:B25)</f>
        <v>2318</v>
      </c>
      <c r="C39" s="40">
        <f>SUM($B25:C25)</f>
        <v>7932</v>
      </c>
      <c r="D39" s="40">
        <f>SUM($B25:D25)</f>
        <v>13822</v>
      </c>
      <c r="E39" s="40">
        <f>SUM($B25:E25)</f>
        <v>22095</v>
      </c>
      <c r="F39" s="40">
        <f>SUM($B25:F25)</f>
        <v>31945</v>
      </c>
      <c r="G39" s="40">
        <f>SUM($B25:G25)</f>
        <v>40629</v>
      </c>
      <c r="H39" s="40">
        <f>SUM($B25:H25)</f>
        <v>44437</v>
      </c>
      <c r="I39" s="40">
        <f>SUM($B25:I25)</f>
        <v>47616.890146626938</v>
      </c>
      <c r="J39" s="40">
        <f>SUM($B25:J25)</f>
        <v>48331.708353836359</v>
      </c>
      <c r="K39" s="40">
        <f>SUM($B25:K25)</f>
        <v>48629.208721067575</v>
      </c>
      <c r="L39" s="40">
        <f>SUM($B25:L25)</f>
        <v>48796.360182514516</v>
      </c>
      <c r="M39" s="40">
        <f>SUM($B25:M25)</f>
        <v>48796.360182514516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x14ac:dyDescent="0.25">
      <c r="A40" s="11">
        <f t="shared" si="3"/>
        <v>2003</v>
      </c>
      <c r="B40" s="40">
        <f>SUM($B26:B26)</f>
        <v>1743</v>
      </c>
      <c r="C40" s="40">
        <f>SUM($B26:C26)</f>
        <v>6240</v>
      </c>
      <c r="D40" s="40">
        <f>SUM($B26:D26)</f>
        <v>12683</v>
      </c>
      <c r="E40" s="40">
        <f>SUM($B26:E26)</f>
        <v>22892</v>
      </c>
      <c r="F40" s="40">
        <f>SUM($B26:F26)</f>
        <v>34505</v>
      </c>
      <c r="G40" s="40">
        <f>SUM($B26:G26)</f>
        <v>39320</v>
      </c>
      <c r="H40" s="40">
        <f>SUM($B26:H26)</f>
        <v>43010.806963920812</v>
      </c>
      <c r="I40" s="40">
        <f>SUM($B26:I26)</f>
        <v>44529.860793622371</v>
      </c>
      <c r="J40" s="40">
        <f>SUM($B26:J26)</f>
        <v>44871.334016008273</v>
      </c>
      <c r="K40" s="40">
        <f>SUM($B26:K26)</f>
        <v>45013.451841260685</v>
      </c>
      <c r="L40" s="40">
        <f>SUM($B26:L26)</f>
        <v>45093.30116181678</v>
      </c>
      <c r="M40" s="40">
        <f>SUM($B26:M26)</f>
        <v>45093.30116181678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x14ac:dyDescent="0.25">
      <c r="A41" s="11">
        <f t="shared" si="3"/>
        <v>2004</v>
      </c>
      <c r="B41" s="40">
        <f>SUM($B27:B27)</f>
        <v>2221</v>
      </c>
      <c r="C41" s="40">
        <f>SUM($B27:C27)</f>
        <v>9898</v>
      </c>
      <c r="D41" s="40">
        <f>SUM($B27:D27)</f>
        <v>25950</v>
      </c>
      <c r="E41" s="40">
        <f>SUM($B27:E27)</f>
        <v>43439</v>
      </c>
      <c r="F41" s="40">
        <f>SUM($B27:F27)</f>
        <v>52811</v>
      </c>
      <c r="G41" s="40">
        <f>SUM($B27:G27)</f>
        <v>63223.027296183122</v>
      </c>
      <c r="H41" s="40">
        <f>SUM($B27:H27)</f>
        <v>70671.081630919827</v>
      </c>
      <c r="I41" s="40">
        <f>SUM($B27:I27)</f>
        <v>73736.534679970122</v>
      </c>
      <c r="J41" s="40">
        <f>SUM($B27:J27)</f>
        <v>74425.628186904985</v>
      </c>
      <c r="K41" s="40">
        <f>SUM($B27:K27)</f>
        <v>74712.422184738491</v>
      </c>
      <c r="L41" s="40">
        <f>SUM($B27:L27)</f>
        <v>74873.558240865852</v>
      </c>
      <c r="M41" s="40">
        <f>SUM($B27:M27)</f>
        <v>74873.558240865852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x14ac:dyDescent="0.25">
      <c r="A42" s="11">
        <f t="shared" si="3"/>
        <v>2005</v>
      </c>
      <c r="B42" s="40">
        <f>SUM($B28:B28)</f>
        <v>3043</v>
      </c>
      <c r="C42" s="40">
        <f>SUM($B28:C28)</f>
        <v>12219</v>
      </c>
      <c r="D42" s="40">
        <f>SUM($B28:D28)</f>
        <v>27073</v>
      </c>
      <c r="E42" s="40">
        <f>SUM($B28:E28)</f>
        <v>40026</v>
      </c>
      <c r="F42" s="40">
        <f>SUM($B28:F28)</f>
        <v>55150.118291818369</v>
      </c>
      <c r="G42" s="40">
        <f>SUM($B28:G28)</f>
        <v>65803.780779134308</v>
      </c>
      <c r="H42" s="40">
        <f>SUM($B28:H28)</f>
        <v>73424.684452577741</v>
      </c>
      <c r="I42" s="40">
        <f>SUM($B28:I28)</f>
        <v>76561.278434353735</v>
      </c>
      <c r="J42" s="40">
        <f>SUM($B28:J28)</f>
        <v>77266.363950963569</v>
      </c>
      <c r="K42" s="40">
        <f>SUM($B28:K28)</f>
        <v>77559.813667276379</v>
      </c>
      <c r="L42" s="40">
        <f>SUM($B28:L28)</f>
        <v>77724.689258521466</v>
      </c>
      <c r="M42" s="40">
        <f>SUM($B28:M28)</f>
        <v>77724.689258521466</v>
      </c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x14ac:dyDescent="0.25">
      <c r="A43" s="11">
        <f t="shared" si="3"/>
        <v>2006</v>
      </c>
      <c r="B43" s="40">
        <f>SUM($B29:B29)</f>
        <v>3531</v>
      </c>
      <c r="C43" s="40">
        <f>SUM($B29:C29)</f>
        <v>11778</v>
      </c>
      <c r="D43" s="40">
        <f>SUM($B29:D29)</f>
        <v>22819</v>
      </c>
      <c r="E43" s="40">
        <f>SUM($B29:E29)</f>
        <v>33611.815310872495</v>
      </c>
      <c r="F43" s="40">
        <f>SUM($B29:F29)</f>
        <v>43662.959024848722</v>
      </c>
      <c r="G43" s="40">
        <f>SUM($B29:G29)</f>
        <v>50743.139877317808</v>
      </c>
      <c r="H43" s="40">
        <f>SUM($B29:H29)</f>
        <v>55807.818463810123</v>
      </c>
      <c r="I43" s="40">
        <f>SUM($B29:I29)</f>
        <v>57892.327211687218</v>
      </c>
      <c r="J43" s="40">
        <f>SUM($B29:J29)</f>
        <v>58360.910948031196</v>
      </c>
      <c r="K43" s="40">
        <f>SUM($B29:K29)</f>
        <v>58555.930929664188</v>
      </c>
      <c r="L43" s="40">
        <f>SUM($B29:L29)</f>
        <v>58665.503483287204</v>
      </c>
      <c r="M43" s="40">
        <f>SUM($B29:M29)</f>
        <v>58665.503483287204</v>
      </c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x14ac:dyDescent="0.25">
      <c r="A44" s="11">
        <f t="shared" si="3"/>
        <v>2007</v>
      </c>
      <c r="B44" s="40">
        <f>SUM($B30:B30)</f>
        <v>3529</v>
      </c>
      <c r="C44" s="40">
        <f>SUM($B30:C30)</f>
        <v>11865</v>
      </c>
      <c r="D44" s="40">
        <f>SUM($B30:D30)</f>
        <v>19188.422510287375</v>
      </c>
      <c r="E44" s="40">
        <f>SUM($B30:E30)</f>
        <v>27320.674580892788</v>
      </c>
      <c r="F44" s="40">
        <f>SUM($B30:F30)</f>
        <v>34894.08632987304</v>
      </c>
      <c r="G44" s="40">
        <f>SUM($B30:G30)</f>
        <v>40228.914522453124</v>
      </c>
      <c r="H44" s="40">
        <f>SUM($B30:H30)</f>
        <v>44045.086831124223</v>
      </c>
      <c r="I44" s="40">
        <f>SUM($B30:I30)</f>
        <v>45615.738240681996</v>
      </c>
      <c r="J44" s="40">
        <f>SUM($B30:J30)</f>
        <v>45968.810256682918</v>
      </c>
      <c r="K44" s="40">
        <f>SUM($B30:K30)</f>
        <v>46115.755386731304</v>
      </c>
      <c r="L44" s="40">
        <f>SUM($B30:L30)</f>
        <v>46198.316942768004</v>
      </c>
      <c r="M44" s="40">
        <f>SUM($B30:M30)</f>
        <v>46198.316942768004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x14ac:dyDescent="0.25">
      <c r="A45" s="11">
        <f t="shared" si="3"/>
        <v>2008</v>
      </c>
      <c r="B45" s="40">
        <f>SUM($B31:B31)</f>
        <v>3409</v>
      </c>
      <c r="C45" s="40">
        <f>SUM($B31:C31)</f>
        <v>10054.699961922137</v>
      </c>
      <c r="D45" s="40">
        <f>SUM($B31:D31)</f>
        <v>17723.136731162765</v>
      </c>
      <c r="E45" s="40">
        <f>SUM($B31:E31)</f>
        <v>26238.507885477971</v>
      </c>
      <c r="F45" s="40">
        <f>SUM($B31:F31)</f>
        <v>34168.711153539894</v>
      </c>
      <c r="G45" s="40">
        <f>SUM($B31:G31)</f>
        <v>39754.868802111407</v>
      </c>
      <c r="H45" s="40">
        <f>SUM($B31:H31)</f>
        <v>43750.825065520141</v>
      </c>
      <c r="I45" s="40">
        <f>SUM($B31:I31)</f>
        <v>45395.471541098108</v>
      </c>
      <c r="J45" s="40">
        <f>SUM($B31:J31)</f>
        <v>45765.177157002159</v>
      </c>
      <c r="K45" s="40">
        <f>SUM($B31:K31)</f>
        <v>45919.04502912629</v>
      </c>
      <c r="L45" s="40">
        <f>SUM($B31:L31)</f>
        <v>46005.496148278326</v>
      </c>
      <c r="M45" s="40">
        <f>SUM($B31:M31)</f>
        <v>46005.496148278326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x14ac:dyDescent="0.25">
      <c r="A46" s="15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26" x14ac:dyDescent="0.25">
      <c r="A47" s="5" t="s">
        <v>62</v>
      </c>
      <c r="M47" s="15">
        <v>278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</sheetPr>
  <dimension ref="A1:G32"/>
  <sheetViews>
    <sheetView showGridLines="0" workbookViewId="0">
      <selection activeCell="G22" sqref="G22"/>
    </sheetView>
  </sheetViews>
  <sheetFormatPr defaultColWidth="9.109375" defaultRowHeight="13.2" x14ac:dyDescent="0.25"/>
  <cols>
    <col min="1" max="7" width="12" style="3" customWidth="1"/>
    <col min="8" max="16384" width="9.109375" style="3"/>
  </cols>
  <sheetData>
    <row r="1" spans="1:7" x14ac:dyDescent="0.25">
      <c r="A1" s="43" t="s">
        <v>0</v>
      </c>
      <c r="G1" s="4" t="s">
        <v>56</v>
      </c>
    </row>
    <row r="2" spans="1:7" x14ac:dyDescent="0.25">
      <c r="A2" s="43" t="s">
        <v>57</v>
      </c>
      <c r="G2" s="4" t="s">
        <v>33</v>
      </c>
    </row>
    <row r="3" spans="1:7" x14ac:dyDescent="0.25">
      <c r="A3" s="43" t="s">
        <v>34</v>
      </c>
    </row>
    <row r="4" spans="1:7" x14ac:dyDescent="0.25">
      <c r="A4" s="7"/>
      <c r="B4" s="7"/>
      <c r="C4" s="7"/>
      <c r="D4" s="7"/>
      <c r="E4" s="7"/>
      <c r="F4" s="44" t="s">
        <v>35</v>
      </c>
      <c r="G4" s="45"/>
    </row>
    <row r="5" spans="1:7" x14ac:dyDescent="0.25">
      <c r="A5" s="7"/>
      <c r="B5" s="7"/>
      <c r="C5" s="7"/>
      <c r="D5" s="20" t="s">
        <v>36</v>
      </c>
      <c r="E5" s="20" t="s">
        <v>37</v>
      </c>
      <c r="F5" s="44" t="s">
        <v>38</v>
      </c>
      <c r="G5" s="45"/>
    </row>
    <row r="6" spans="1:7" x14ac:dyDescent="0.25">
      <c r="A6" s="20" t="s">
        <v>5</v>
      </c>
      <c r="B6" s="21" t="s">
        <v>63</v>
      </c>
      <c r="C6" s="35"/>
      <c r="D6" s="20" t="s">
        <v>40</v>
      </c>
      <c r="E6" s="20" t="s">
        <v>41</v>
      </c>
      <c r="F6" s="21" t="s">
        <v>42</v>
      </c>
      <c r="G6" s="35"/>
    </row>
    <row r="7" spans="1:7" x14ac:dyDescent="0.25">
      <c r="A7" s="22" t="s">
        <v>7</v>
      </c>
      <c r="B7" s="22" t="s">
        <v>43</v>
      </c>
      <c r="C7" s="22" t="s">
        <v>44</v>
      </c>
      <c r="D7" s="22" t="s">
        <v>45</v>
      </c>
      <c r="E7" s="22" t="s">
        <v>64</v>
      </c>
      <c r="F7" s="22" t="s">
        <v>47</v>
      </c>
      <c r="G7" s="22" t="s">
        <v>48</v>
      </c>
    </row>
    <row r="8" spans="1:7" x14ac:dyDescent="0.25">
      <c r="A8" s="23">
        <v>-1</v>
      </c>
      <c r="B8" s="23">
        <v>-2</v>
      </c>
      <c r="C8" s="23">
        <v>-3</v>
      </c>
      <c r="D8" s="23">
        <v>-4</v>
      </c>
      <c r="E8" s="23">
        <v>-5</v>
      </c>
      <c r="F8" s="23">
        <v>-6</v>
      </c>
      <c r="G8" s="23">
        <v>-7</v>
      </c>
    </row>
    <row r="9" spans="1:7" x14ac:dyDescent="0.25">
      <c r="A9" s="23"/>
      <c r="B9" s="46"/>
      <c r="C9" s="46"/>
      <c r="D9" s="46"/>
      <c r="E9" s="46"/>
      <c r="F9" s="46"/>
      <c r="G9" s="46"/>
    </row>
    <row r="10" spans="1:7" x14ac:dyDescent="0.25">
      <c r="A10" s="11">
        <f>+'12_2_1'!A7</f>
        <v>1998</v>
      </c>
      <c r="B10" s="40">
        <f>+C10+'12_2_1'!O7</f>
        <v>15822</v>
      </c>
      <c r="C10" s="40">
        <f>+'12_2_1'!O21</f>
        <v>15822</v>
      </c>
      <c r="D10" s="40">
        <f>'12_2_4'!M35</f>
        <v>15822</v>
      </c>
      <c r="E10" s="40">
        <f>B10-C10</f>
        <v>0</v>
      </c>
      <c r="F10" s="40">
        <f>D10-B10</f>
        <v>0</v>
      </c>
      <c r="G10" s="40">
        <f>D10-C10</f>
        <v>0</v>
      </c>
    </row>
    <row r="11" spans="1:7" x14ac:dyDescent="0.25">
      <c r="A11" s="11">
        <f>+'12_2_1'!A8</f>
        <v>1999</v>
      </c>
      <c r="B11" s="40">
        <f>+C11+'12_2_1'!O8</f>
        <v>25107</v>
      </c>
      <c r="C11" s="40">
        <f>+'12_2_1'!O22</f>
        <v>24817</v>
      </c>
      <c r="D11" s="40">
        <f>'12_2_4'!M36</f>
        <v>25053.901408450703</v>
      </c>
      <c r="E11" s="40">
        <f t="shared" ref="E11:E20" si="0">B11-C11</f>
        <v>290</v>
      </c>
      <c r="F11" s="40">
        <f t="shared" ref="F11:F20" si="1">D11-B11</f>
        <v>-53.098591549296543</v>
      </c>
      <c r="G11" s="40">
        <f t="shared" ref="G11:G20" si="2">D11-C11</f>
        <v>236.90140845070346</v>
      </c>
    </row>
    <row r="12" spans="1:7" x14ac:dyDescent="0.25">
      <c r="A12" s="11">
        <f>+'12_2_1'!A9</f>
        <v>2000</v>
      </c>
      <c r="B12" s="40">
        <f>+C12+'12_2_1'!O9</f>
        <v>37246</v>
      </c>
      <c r="C12" s="40">
        <f>+'12_2_1'!O23</f>
        <v>36782</v>
      </c>
      <c r="D12" s="40">
        <f>'12_2_4'!M37</f>
        <v>37144.863967381185</v>
      </c>
      <c r="E12" s="40">
        <f t="shared" si="0"/>
        <v>464</v>
      </c>
      <c r="F12" s="40">
        <f t="shared" si="1"/>
        <v>-101.13603261881508</v>
      </c>
      <c r="G12" s="40">
        <f t="shared" si="2"/>
        <v>362.86396738118492</v>
      </c>
    </row>
    <row r="13" spans="1:7" x14ac:dyDescent="0.25">
      <c r="A13" s="11">
        <f>+'12_2_1'!A10</f>
        <v>2001</v>
      </c>
      <c r="B13" s="40">
        <f>+C13+'12_2_1'!O10</f>
        <v>38798</v>
      </c>
      <c r="C13" s="40">
        <f>+'12_2_1'!O24</f>
        <v>38519</v>
      </c>
      <c r="D13" s="40">
        <f>'12_2_4'!M38</f>
        <v>38803.542963302243</v>
      </c>
      <c r="E13" s="40">
        <f t="shared" si="0"/>
        <v>279</v>
      </c>
      <c r="F13" s="40">
        <f t="shared" si="1"/>
        <v>5.5429633022431517</v>
      </c>
      <c r="G13" s="40">
        <f t="shared" si="2"/>
        <v>284.54296330224315</v>
      </c>
    </row>
    <row r="14" spans="1:7" x14ac:dyDescent="0.25">
      <c r="A14" s="11">
        <f>+'12_2_1'!A11</f>
        <v>2002</v>
      </c>
      <c r="B14" s="40">
        <f>+C14+'12_2_1'!O11</f>
        <v>48169</v>
      </c>
      <c r="C14" s="40">
        <f>+'12_2_1'!O25</f>
        <v>44437</v>
      </c>
      <c r="D14" s="40">
        <f>'12_2_4'!M39</f>
        <v>48796.360182514516</v>
      </c>
      <c r="E14" s="40">
        <f t="shared" si="0"/>
        <v>3732</v>
      </c>
      <c r="F14" s="40">
        <f t="shared" si="1"/>
        <v>627.36018251451605</v>
      </c>
      <c r="G14" s="40">
        <f t="shared" si="2"/>
        <v>4359.3601825145161</v>
      </c>
    </row>
    <row r="15" spans="1:7" x14ac:dyDescent="0.25">
      <c r="A15" s="11">
        <f>+'12_2_1'!A12</f>
        <v>2003</v>
      </c>
      <c r="B15" s="40">
        <f>+C15+'12_2_1'!O12</f>
        <v>44373</v>
      </c>
      <c r="C15" s="40">
        <f>+'12_2_1'!O26</f>
        <v>39320</v>
      </c>
      <c r="D15" s="40">
        <f>'12_2_4'!M40</f>
        <v>45093.30116181678</v>
      </c>
      <c r="E15" s="40">
        <f t="shared" si="0"/>
        <v>5053</v>
      </c>
      <c r="F15" s="40">
        <f t="shared" si="1"/>
        <v>720.30116181678022</v>
      </c>
      <c r="G15" s="40">
        <f t="shared" si="2"/>
        <v>5773.3011618167802</v>
      </c>
    </row>
    <row r="16" spans="1:7" x14ac:dyDescent="0.25">
      <c r="A16" s="11">
        <f>+'12_2_1'!A13</f>
        <v>2004</v>
      </c>
      <c r="B16" s="40">
        <f>+C16+'12_2_1'!O13</f>
        <v>70288</v>
      </c>
      <c r="C16" s="40">
        <f>+'12_2_1'!O27</f>
        <v>52811</v>
      </c>
      <c r="D16" s="40">
        <f>'12_2_4'!M41</f>
        <v>74873.558240865852</v>
      </c>
      <c r="E16" s="40">
        <f t="shared" si="0"/>
        <v>17477</v>
      </c>
      <c r="F16" s="40">
        <f t="shared" si="1"/>
        <v>4585.558240865852</v>
      </c>
      <c r="G16" s="40">
        <f t="shared" si="2"/>
        <v>22062.558240865852</v>
      </c>
    </row>
    <row r="17" spans="1:7" x14ac:dyDescent="0.25">
      <c r="A17" s="11">
        <f>+'12_2_1'!A14</f>
        <v>2005</v>
      </c>
      <c r="B17" s="40">
        <f>+C17+'12_2_1'!O14</f>
        <v>70655</v>
      </c>
      <c r="C17" s="40">
        <f>+'12_2_1'!O28</f>
        <v>40026</v>
      </c>
      <c r="D17" s="40">
        <f>'12_2_4'!M42</f>
        <v>77724.689258521466</v>
      </c>
      <c r="E17" s="40">
        <f t="shared" si="0"/>
        <v>30629</v>
      </c>
      <c r="F17" s="40">
        <f t="shared" si="1"/>
        <v>7069.6892585214664</v>
      </c>
      <c r="G17" s="40">
        <f t="shared" si="2"/>
        <v>37698.689258521466</v>
      </c>
    </row>
    <row r="18" spans="1:7" x14ac:dyDescent="0.25">
      <c r="A18" s="11">
        <f>+'12_2_1'!A15</f>
        <v>2006</v>
      </c>
      <c r="B18" s="40">
        <f>+C18+'12_2_1'!O15</f>
        <v>48804</v>
      </c>
      <c r="C18" s="40">
        <f>+'12_2_1'!O29</f>
        <v>22819</v>
      </c>
      <c r="D18" s="40">
        <f>'12_2_4'!M43</f>
        <v>58665.503483287204</v>
      </c>
      <c r="E18" s="40">
        <f t="shared" si="0"/>
        <v>25985</v>
      </c>
      <c r="F18" s="40">
        <f t="shared" si="1"/>
        <v>9861.5034832872043</v>
      </c>
      <c r="G18" s="40">
        <f t="shared" si="2"/>
        <v>35846.503483287204</v>
      </c>
    </row>
    <row r="19" spans="1:7" x14ac:dyDescent="0.25">
      <c r="A19" s="11">
        <f>+'12_2_1'!A16</f>
        <v>2007</v>
      </c>
      <c r="B19" s="40">
        <f>+C19+'12_2_1'!O16</f>
        <v>31732</v>
      </c>
      <c r="C19" s="40">
        <f>+'12_2_1'!O30</f>
        <v>11865</v>
      </c>
      <c r="D19" s="40">
        <f>'12_2_4'!M44</f>
        <v>46198.316942768004</v>
      </c>
      <c r="E19" s="40">
        <f t="shared" si="0"/>
        <v>19867</v>
      </c>
      <c r="F19" s="40">
        <f t="shared" si="1"/>
        <v>14466.316942768004</v>
      </c>
      <c r="G19" s="40">
        <f t="shared" si="2"/>
        <v>34333.316942768004</v>
      </c>
    </row>
    <row r="20" spans="1:7" x14ac:dyDescent="0.25">
      <c r="A20" s="11">
        <f>+'12_2_1'!A17</f>
        <v>2008</v>
      </c>
      <c r="B20" s="40">
        <f>+C20+'12_2_1'!O17</f>
        <v>18632</v>
      </c>
      <c r="C20" s="40">
        <f>+'12_2_1'!O31</f>
        <v>3409</v>
      </c>
      <c r="D20" s="40">
        <f>'12_2_4'!M45</f>
        <v>46005.496148278326</v>
      </c>
      <c r="E20" s="40">
        <f t="shared" si="0"/>
        <v>15223</v>
      </c>
      <c r="F20" s="40">
        <f t="shared" si="1"/>
        <v>27373.496148278326</v>
      </c>
      <c r="G20" s="40">
        <f t="shared" si="2"/>
        <v>42596.496148278326</v>
      </c>
    </row>
    <row r="21" spans="1:7" x14ac:dyDescent="0.25">
      <c r="A21" s="11"/>
      <c r="B21" s="40"/>
      <c r="C21" s="40"/>
      <c r="D21" s="40"/>
      <c r="E21" s="40"/>
      <c r="F21" s="40"/>
      <c r="G21" s="40"/>
    </row>
    <row r="22" spans="1:7" x14ac:dyDescent="0.25">
      <c r="A22" s="20" t="s">
        <v>48</v>
      </c>
      <c r="B22" s="40">
        <f>SUM(B10:B20)</f>
        <v>449626</v>
      </c>
      <c r="C22" s="40">
        <f t="shared" ref="C22:G22" si="3">SUM(C10:C20)</f>
        <v>330627</v>
      </c>
      <c r="D22" s="40">
        <f t="shared" si="3"/>
        <v>514181.53375718626</v>
      </c>
      <c r="E22" s="40">
        <f t="shared" si="3"/>
        <v>118999</v>
      </c>
      <c r="F22" s="40">
        <f t="shared" si="3"/>
        <v>64555.533757186276</v>
      </c>
      <c r="G22" s="40">
        <f t="shared" si="3"/>
        <v>183554.53375718629</v>
      </c>
    </row>
    <row r="24" spans="1:7" x14ac:dyDescent="0.25">
      <c r="A24" s="41" t="s">
        <v>49</v>
      </c>
    </row>
    <row r="25" spans="1:7" x14ac:dyDescent="0.25">
      <c r="A25" s="5" t="s">
        <v>65</v>
      </c>
    </row>
    <row r="26" spans="1:7" x14ac:dyDescent="0.25">
      <c r="A26" s="5" t="s">
        <v>66</v>
      </c>
    </row>
    <row r="27" spans="1:7" x14ac:dyDescent="0.25">
      <c r="A27" s="5" t="s">
        <v>52</v>
      </c>
    </row>
    <row r="28" spans="1:7" x14ac:dyDescent="0.25">
      <c r="A28" s="5" t="s">
        <v>53</v>
      </c>
    </row>
    <row r="29" spans="1:7" x14ac:dyDescent="0.25">
      <c r="A29" s="5" t="s">
        <v>54</v>
      </c>
    </row>
    <row r="31" spans="1:7" x14ac:dyDescent="0.25">
      <c r="A31" s="5" t="s">
        <v>67</v>
      </c>
      <c r="G31" s="15">
        <v>279</v>
      </c>
    </row>
    <row r="32" spans="1:7" x14ac:dyDescent="0.25">
      <c r="A32" s="5"/>
      <c r="C32" s="5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39997558519241921"/>
  </sheetPr>
  <dimension ref="A1:S37"/>
  <sheetViews>
    <sheetView showGridLines="0" workbookViewId="0">
      <selection activeCell="N16" sqref="N16"/>
    </sheetView>
  </sheetViews>
  <sheetFormatPr defaultColWidth="9.109375" defaultRowHeight="13.2" x14ac:dyDescent="0.25"/>
  <cols>
    <col min="1" max="3" width="9.109375" style="3"/>
    <col min="4" max="4" width="1" style="3" customWidth="1"/>
    <col min="5" max="16384" width="9.109375" style="3"/>
  </cols>
  <sheetData>
    <row r="1" spans="1:19" x14ac:dyDescent="0.25">
      <c r="A1" s="2" t="s">
        <v>0</v>
      </c>
      <c r="G1" s="16"/>
      <c r="H1" s="16"/>
      <c r="I1" s="16"/>
      <c r="J1" s="16"/>
      <c r="K1" s="16"/>
      <c r="L1" s="16"/>
      <c r="M1" s="16"/>
      <c r="N1" s="4" t="s">
        <v>56</v>
      </c>
      <c r="O1" s="16"/>
      <c r="P1" s="16"/>
      <c r="Q1" s="16"/>
      <c r="R1" s="16"/>
      <c r="S1" s="16"/>
    </row>
    <row r="2" spans="1:19" x14ac:dyDescent="0.25">
      <c r="A2" s="2" t="s">
        <v>57</v>
      </c>
      <c r="G2" s="16"/>
      <c r="H2" s="16"/>
      <c r="I2" s="16"/>
      <c r="J2" s="16"/>
      <c r="K2" s="16"/>
      <c r="L2" s="16"/>
      <c r="M2" s="16"/>
      <c r="N2" s="4" t="s">
        <v>68</v>
      </c>
      <c r="O2" s="16"/>
      <c r="P2" s="16"/>
      <c r="Q2" s="16"/>
      <c r="R2" s="16"/>
      <c r="S2" s="16"/>
    </row>
    <row r="3" spans="1:19" x14ac:dyDescent="0.25">
      <c r="A3" s="2" t="s">
        <v>69</v>
      </c>
    </row>
    <row r="4" spans="1:19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9" x14ac:dyDescent="0.25">
      <c r="A5" s="7"/>
      <c r="B5" s="7"/>
      <c r="C5" s="7"/>
      <c r="D5" s="40"/>
      <c r="E5" s="21" t="s">
        <v>70</v>
      </c>
      <c r="F5" s="35"/>
      <c r="G5" s="35"/>
      <c r="H5" s="35"/>
      <c r="I5" s="35"/>
      <c r="J5" s="35"/>
      <c r="K5" s="35"/>
      <c r="L5" s="35"/>
      <c r="M5" s="35"/>
      <c r="N5" s="35"/>
      <c r="O5" s="7"/>
    </row>
    <row r="6" spans="1:19" x14ac:dyDescent="0.25">
      <c r="A6" s="20" t="s">
        <v>5</v>
      </c>
      <c r="B6" s="21" t="s">
        <v>63</v>
      </c>
      <c r="C6" s="35"/>
      <c r="D6" s="40"/>
      <c r="E6" s="21" t="s">
        <v>42</v>
      </c>
      <c r="F6" s="35"/>
      <c r="G6" s="20" t="s">
        <v>71</v>
      </c>
      <c r="H6" s="21" t="s">
        <v>72</v>
      </c>
      <c r="I6" s="35"/>
      <c r="J6" s="20" t="s">
        <v>73</v>
      </c>
      <c r="K6" s="21" t="s">
        <v>74</v>
      </c>
      <c r="L6" s="35"/>
      <c r="M6" s="35"/>
      <c r="N6" s="20" t="s">
        <v>75</v>
      </c>
      <c r="O6" s="7"/>
    </row>
    <row r="7" spans="1:19" x14ac:dyDescent="0.25">
      <c r="A7" s="22" t="s">
        <v>7</v>
      </c>
      <c r="B7" s="22" t="s">
        <v>43</v>
      </c>
      <c r="C7" s="22" t="s">
        <v>44</v>
      </c>
      <c r="D7" s="42"/>
      <c r="E7" s="22" t="s">
        <v>43</v>
      </c>
      <c r="F7" s="22" t="s">
        <v>44</v>
      </c>
      <c r="G7" s="22" t="s">
        <v>45</v>
      </c>
      <c r="H7" s="22" t="s">
        <v>43</v>
      </c>
      <c r="I7" s="22" t="s">
        <v>44</v>
      </c>
      <c r="J7" s="22" t="s">
        <v>76</v>
      </c>
      <c r="K7" s="22" t="s">
        <v>77</v>
      </c>
      <c r="L7" s="22" t="s">
        <v>78</v>
      </c>
      <c r="M7" s="22" t="s">
        <v>79</v>
      </c>
      <c r="N7" s="22" t="s">
        <v>80</v>
      </c>
      <c r="O7" s="7"/>
    </row>
    <row r="8" spans="1:19" x14ac:dyDescent="0.25">
      <c r="A8" s="23">
        <v>-1</v>
      </c>
      <c r="B8" s="23">
        <v>-2</v>
      </c>
      <c r="C8" s="23">
        <v>-3</v>
      </c>
      <c r="D8" s="40"/>
      <c r="E8" s="23">
        <v>-4</v>
      </c>
      <c r="F8" s="23">
        <v>-5</v>
      </c>
      <c r="G8" s="23">
        <v>-6</v>
      </c>
      <c r="H8" s="23">
        <v>-7</v>
      </c>
      <c r="I8" s="23">
        <v>-8</v>
      </c>
      <c r="J8" s="23">
        <v>-9</v>
      </c>
      <c r="K8" s="23">
        <v>-10</v>
      </c>
      <c r="L8" s="23">
        <v>-11</v>
      </c>
      <c r="M8" s="23">
        <v>-12</v>
      </c>
      <c r="N8" s="23">
        <v>-13</v>
      </c>
      <c r="O8" s="7"/>
    </row>
    <row r="9" spans="1:19" x14ac:dyDescent="0.25">
      <c r="A9" s="23"/>
      <c r="B9" s="23"/>
      <c r="C9" s="23"/>
      <c r="D9" s="40"/>
      <c r="E9" s="23"/>
      <c r="F9" s="23"/>
      <c r="G9" s="23"/>
      <c r="H9" s="23"/>
      <c r="I9" s="23"/>
      <c r="J9" s="23"/>
      <c r="K9" s="23"/>
      <c r="L9" s="23"/>
      <c r="M9" s="23"/>
      <c r="N9" s="23"/>
      <c r="O9" s="7"/>
    </row>
    <row r="10" spans="1:19" x14ac:dyDescent="0.25">
      <c r="A10" s="11">
        <v>1998</v>
      </c>
      <c r="B10" s="24">
        <v>15822</v>
      </c>
      <c r="C10" s="24">
        <v>15822</v>
      </c>
      <c r="D10" s="24"/>
      <c r="E10" s="24">
        <v>15822</v>
      </c>
      <c r="F10" s="24">
        <v>15980</v>
      </c>
      <c r="G10" s="24">
        <v>15660</v>
      </c>
      <c r="H10" s="24">
        <v>15822</v>
      </c>
      <c r="I10" s="24">
        <v>15977</v>
      </c>
      <c r="J10" s="24">
        <v>15822</v>
      </c>
      <c r="K10" s="24">
        <v>15822</v>
      </c>
      <c r="L10" s="25"/>
      <c r="M10" s="25"/>
      <c r="N10" s="27">
        <f>+'12_2_5'!D10</f>
        <v>15822</v>
      </c>
    </row>
    <row r="11" spans="1:19" x14ac:dyDescent="0.25">
      <c r="A11" s="11">
        <v>1999</v>
      </c>
      <c r="B11" s="24">
        <v>25107</v>
      </c>
      <c r="C11" s="24">
        <v>24817</v>
      </c>
      <c r="D11" s="24"/>
      <c r="E11" s="24">
        <v>25082</v>
      </c>
      <c r="F11" s="24">
        <v>25164</v>
      </c>
      <c r="G11" s="24">
        <v>24665</v>
      </c>
      <c r="H11" s="24">
        <v>25107</v>
      </c>
      <c r="I11" s="24">
        <v>25158</v>
      </c>
      <c r="J11" s="24">
        <v>25107</v>
      </c>
      <c r="K11" s="24">
        <v>25082</v>
      </c>
      <c r="L11" s="25"/>
      <c r="M11" s="25"/>
      <c r="N11" s="27">
        <f>+'12_2_5'!D11</f>
        <v>25053.901408450703</v>
      </c>
    </row>
    <row r="12" spans="1:19" x14ac:dyDescent="0.25">
      <c r="A12" s="11">
        <v>2000</v>
      </c>
      <c r="B12" s="24">
        <v>37246</v>
      </c>
      <c r="C12" s="24">
        <v>36782</v>
      </c>
      <c r="D12" s="24"/>
      <c r="E12" s="24">
        <v>36948</v>
      </c>
      <c r="F12" s="24">
        <v>37922</v>
      </c>
      <c r="G12" s="24">
        <v>35235</v>
      </c>
      <c r="H12" s="24">
        <v>37246</v>
      </c>
      <c r="I12" s="24">
        <v>37841</v>
      </c>
      <c r="J12" s="24">
        <v>37246</v>
      </c>
      <c r="K12" s="24">
        <v>37083</v>
      </c>
      <c r="L12" s="25"/>
      <c r="M12" s="25"/>
      <c r="N12" s="27">
        <f>+'12_2_5'!D12</f>
        <v>37144.863967381185</v>
      </c>
    </row>
    <row r="13" spans="1:19" x14ac:dyDescent="0.25">
      <c r="A13" s="11">
        <v>2001</v>
      </c>
      <c r="B13" s="24">
        <v>38798</v>
      </c>
      <c r="C13" s="24">
        <v>38519</v>
      </c>
      <c r="D13" s="24"/>
      <c r="E13" s="24">
        <v>38487</v>
      </c>
      <c r="F13" s="24">
        <v>40600</v>
      </c>
      <c r="G13" s="24">
        <v>39150</v>
      </c>
      <c r="H13" s="24">
        <v>38798</v>
      </c>
      <c r="I13" s="24">
        <v>40525</v>
      </c>
      <c r="J13" s="24">
        <v>38798</v>
      </c>
      <c r="K13" s="24">
        <v>38778</v>
      </c>
      <c r="L13" s="25"/>
      <c r="M13" s="24">
        <v>39192</v>
      </c>
      <c r="N13" s="27">
        <f>+'12_2_5'!D13</f>
        <v>38803.542963302243</v>
      </c>
    </row>
    <row r="14" spans="1:19" x14ac:dyDescent="0.25">
      <c r="A14" s="11">
        <v>2002</v>
      </c>
      <c r="B14" s="24">
        <v>48169</v>
      </c>
      <c r="C14" s="24">
        <v>44437</v>
      </c>
      <c r="D14" s="24"/>
      <c r="E14" s="24">
        <v>48313</v>
      </c>
      <c r="F14" s="24">
        <v>49592</v>
      </c>
      <c r="G14" s="24">
        <v>47906</v>
      </c>
      <c r="H14" s="24">
        <v>48312</v>
      </c>
      <c r="I14" s="24">
        <v>49417</v>
      </c>
      <c r="J14" s="24">
        <v>48313</v>
      </c>
      <c r="K14" s="24">
        <v>48655</v>
      </c>
      <c r="L14" s="25"/>
      <c r="M14" s="24">
        <v>46869</v>
      </c>
      <c r="N14" s="27">
        <f>+'12_2_5'!D14</f>
        <v>48796.360182514516</v>
      </c>
    </row>
    <row r="15" spans="1:19" x14ac:dyDescent="0.25">
      <c r="A15" s="11">
        <v>2003</v>
      </c>
      <c r="B15" s="24">
        <v>44373</v>
      </c>
      <c r="C15" s="24">
        <v>39320</v>
      </c>
      <c r="D15" s="24"/>
      <c r="E15" s="24">
        <v>44950</v>
      </c>
      <c r="F15" s="24">
        <v>49858</v>
      </c>
      <c r="G15" s="24">
        <v>54164</v>
      </c>
      <c r="H15" s="24">
        <v>45068</v>
      </c>
      <c r="I15" s="24">
        <v>50768</v>
      </c>
      <c r="J15" s="24">
        <v>45062</v>
      </c>
      <c r="K15" s="24">
        <v>46107</v>
      </c>
      <c r="L15" s="25"/>
      <c r="M15" s="24">
        <v>44479</v>
      </c>
      <c r="N15" s="27">
        <f>+'12_2_5'!D15</f>
        <v>45093.30116181678</v>
      </c>
    </row>
    <row r="16" spans="1:19" x14ac:dyDescent="0.25">
      <c r="A16" s="11">
        <v>2004</v>
      </c>
      <c r="B16" s="24">
        <v>70288</v>
      </c>
      <c r="C16" s="24">
        <v>52811</v>
      </c>
      <c r="D16" s="24"/>
      <c r="E16" s="24">
        <v>74787</v>
      </c>
      <c r="F16" s="24">
        <v>80537</v>
      </c>
      <c r="G16" s="24">
        <v>86509</v>
      </c>
      <c r="H16" s="24">
        <v>75492</v>
      </c>
      <c r="I16" s="24">
        <v>82593</v>
      </c>
      <c r="J16" s="24">
        <v>74754</v>
      </c>
      <c r="K16" s="24">
        <v>76620</v>
      </c>
      <c r="L16" s="25"/>
      <c r="M16" s="24">
        <v>71906</v>
      </c>
      <c r="N16" s="27">
        <f>+'12_2_5'!D16</f>
        <v>74873.558240865852</v>
      </c>
    </row>
    <row r="17" spans="1:14" x14ac:dyDescent="0.25">
      <c r="A17" s="11">
        <v>2005</v>
      </c>
      <c r="B17" s="24">
        <v>70655</v>
      </c>
      <c r="C17" s="24">
        <v>40026</v>
      </c>
      <c r="D17" s="24"/>
      <c r="E17" s="24">
        <v>76661</v>
      </c>
      <c r="F17" s="24">
        <v>80333</v>
      </c>
      <c r="G17" s="24">
        <v>108172</v>
      </c>
      <c r="H17" s="24">
        <v>79129</v>
      </c>
      <c r="I17" s="24">
        <v>94301</v>
      </c>
      <c r="J17" s="24">
        <v>77931</v>
      </c>
      <c r="K17" s="24">
        <v>80745</v>
      </c>
      <c r="L17" s="25"/>
      <c r="M17" s="24">
        <v>71684</v>
      </c>
      <c r="N17" s="27">
        <f>+'12_2_5'!D17</f>
        <v>77724.689258521466</v>
      </c>
    </row>
    <row r="18" spans="1:14" x14ac:dyDescent="0.25">
      <c r="A18" s="11">
        <v>2006</v>
      </c>
      <c r="B18" s="24">
        <v>48804</v>
      </c>
      <c r="C18" s="24">
        <v>22819</v>
      </c>
      <c r="D18" s="25"/>
      <c r="E18" s="24">
        <v>58370</v>
      </c>
      <c r="F18" s="24">
        <v>72108</v>
      </c>
      <c r="G18" s="24">
        <v>70786</v>
      </c>
      <c r="H18" s="24">
        <v>60404</v>
      </c>
      <c r="I18" s="24">
        <v>71205</v>
      </c>
      <c r="J18" s="24">
        <v>58759</v>
      </c>
      <c r="K18" s="24">
        <v>64505</v>
      </c>
      <c r="L18" s="25"/>
      <c r="M18" s="24">
        <v>49913</v>
      </c>
      <c r="N18" s="27">
        <f>+'12_2_5'!D18</f>
        <v>58665.503483287204</v>
      </c>
    </row>
    <row r="19" spans="1:14" x14ac:dyDescent="0.25">
      <c r="A19" s="11">
        <v>2007</v>
      </c>
      <c r="B19" s="24">
        <v>31732</v>
      </c>
      <c r="C19" s="24">
        <v>11865</v>
      </c>
      <c r="D19" s="25"/>
      <c r="E19" s="24">
        <v>47979</v>
      </c>
      <c r="F19" s="24">
        <v>77941</v>
      </c>
      <c r="G19" s="24">
        <v>39835</v>
      </c>
      <c r="H19" s="24">
        <v>45221</v>
      </c>
      <c r="I19" s="24">
        <v>45636</v>
      </c>
      <c r="J19" s="24">
        <v>43307</v>
      </c>
      <c r="K19" s="24">
        <v>58516</v>
      </c>
      <c r="L19" s="24">
        <v>30512</v>
      </c>
      <c r="M19" s="24">
        <v>31805</v>
      </c>
      <c r="N19" s="27">
        <f>+'12_2_5'!D19</f>
        <v>46198.316942768004</v>
      </c>
    </row>
    <row r="20" spans="1:14" x14ac:dyDescent="0.25">
      <c r="A20" s="11">
        <v>2008</v>
      </c>
      <c r="B20" s="24">
        <v>18632</v>
      </c>
      <c r="C20" s="24">
        <v>3409</v>
      </c>
      <c r="D20" s="25"/>
      <c r="E20" s="24">
        <v>47530</v>
      </c>
      <c r="F20" s="24">
        <v>74995</v>
      </c>
      <c r="G20" s="24">
        <v>39433</v>
      </c>
      <c r="H20" s="24">
        <v>42607</v>
      </c>
      <c r="I20" s="24">
        <v>41049</v>
      </c>
      <c r="J20" s="24">
        <v>39201</v>
      </c>
      <c r="K20" s="24">
        <v>59242</v>
      </c>
      <c r="L20" s="24">
        <v>30140</v>
      </c>
      <c r="M20" s="24">
        <v>29828</v>
      </c>
      <c r="N20" s="27">
        <f>+'12_2_5'!D20</f>
        <v>46005.496148278326</v>
      </c>
    </row>
    <row r="21" spans="1:14" x14ac:dyDescent="0.25">
      <c r="A21" s="11"/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  <c r="N21" s="27"/>
    </row>
    <row r="22" spans="1:14" x14ac:dyDescent="0.25">
      <c r="A22" s="20" t="s">
        <v>48</v>
      </c>
      <c r="B22" s="27">
        <f t="shared" ref="B22:C22" si="0">SUM(B10:B20)</f>
        <v>449626</v>
      </c>
      <c r="C22" s="27">
        <f t="shared" si="0"/>
        <v>330627</v>
      </c>
      <c r="D22" s="25"/>
      <c r="E22" s="27">
        <f t="shared" ref="E22:K22" si="1">SUM(E10:E20)</f>
        <v>514929</v>
      </c>
      <c r="F22" s="27">
        <f t="shared" si="1"/>
        <v>605030</v>
      </c>
      <c r="G22" s="27">
        <f t="shared" si="1"/>
        <v>561515</v>
      </c>
      <c r="H22" s="27">
        <f t="shared" si="1"/>
        <v>513206</v>
      </c>
      <c r="I22" s="27">
        <f t="shared" si="1"/>
        <v>554470</v>
      </c>
      <c r="J22" s="27">
        <f t="shared" si="1"/>
        <v>504300</v>
      </c>
      <c r="K22" s="27">
        <f t="shared" si="1"/>
        <v>551155</v>
      </c>
      <c r="L22" s="25"/>
      <c r="M22" s="25"/>
      <c r="N22" s="27">
        <f>SUM(N10:N20)</f>
        <v>514181.53375718626</v>
      </c>
    </row>
    <row r="24" spans="1:14" x14ac:dyDescent="0.25">
      <c r="A24" s="41" t="s">
        <v>49</v>
      </c>
    </row>
    <row r="25" spans="1:14" x14ac:dyDescent="0.25">
      <c r="A25" s="5" t="s">
        <v>65</v>
      </c>
    </row>
    <row r="26" spans="1:14" x14ac:dyDescent="0.25">
      <c r="A26" s="5" t="s">
        <v>81</v>
      </c>
    </row>
    <row r="27" spans="1:14" x14ac:dyDescent="0.25">
      <c r="A27" s="5" t="s">
        <v>82</v>
      </c>
    </row>
    <row r="28" spans="1:14" x14ac:dyDescent="0.25">
      <c r="A28" s="5" t="s">
        <v>83</v>
      </c>
    </row>
    <row r="29" spans="1:14" x14ac:dyDescent="0.25">
      <c r="A29" s="5" t="s">
        <v>84</v>
      </c>
    </row>
    <row r="30" spans="1:14" x14ac:dyDescent="0.25">
      <c r="A30" s="5" t="s">
        <v>85</v>
      </c>
    </row>
    <row r="31" spans="1:14" x14ac:dyDescent="0.25">
      <c r="A31" s="5" t="s">
        <v>86</v>
      </c>
    </row>
    <row r="32" spans="1:14" x14ac:dyDescent="0.25">
      <c r="A32" s="5" t="s">
        <v>87</v>
      </c>
      <c r="D32" s="5"/>
    </row>
    <row r="33" spans="1:14" x14ac:dyDescent="0.25">
      <c r="A33" s="5" t="s">
        <v>88</v>
      </c>
    </row>
    <row r="35" spans="1:14" x14ac:dyDescent="0.25">
      <c r="A35" s="5" t="s">
        <v>89</v>
      </c>
      <c r="N35" s="15">
        <v>280</v>
      </c>
    </row>
    <row r="37" spans="1:14" x14ac:dyDescent="0.25">
      <c r="A37" s="5"/>
      <c r="C37" s="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39997558519241921"/>
  </sheetPr>
  <dimension ref="A1:S37"/>
  <sheetViews>
    <sheetView showGridLines="0" workbookViewId="0">
      <selection activeCell="L22" sqref="L22"/>
    </sheetView>
  </sheetViews>
  <sheetFormatPr defaultColWidth="9.109375" defaultRowHeight="13.2" x14ac:dyDescent="0.25"/>
  <cols>
    <col min="1" max="16384" width="9.109375" style="3"/>
  </cols>
  <sheetData>
    <row r="1" spans="1:19" x14ac:dyDescent="0.25">
      <c r="A1" s="2" t="s">
        <v>0</v>
      </c>
      <c r="G1" s="16"/>
      <c r="H1" s="16"/>
      <c r="I1" s="16"/>
      <c r="J1" s="16"/>
      <c r="K1" s="16"/>
      <c r="L1" s="4" t="s">
        <v>56</v>
      </c>
      <c r="M1" s="16"/>
      <c r="N1" s="16"/>
      <c r="O1" s="16"/>
      <c r="P1" s="16"/>
      <c r="Q1" s="16"/>
      <c r="R1" s="16"/>
      <c r="S1" s="16"/>
    </row>
    <row r="2" spans="1:19" x14ac:dyDescent="0.25">
      <c r="A2" s="2" t="s">
        <v>57</v>
      </c>
      <c r="G2" s="16"/>
      <c r="H2" s="16"/>
      <c r="I2" s="16"/>
      <c r="J2" s="16"/>
      <c r="K2" s="16"/>
      <c r="L2" s="4" t="s">
        <v>90</v>
      </c>
      <c r="M2" s="16"/>
      <c r="N2" s="16"/>
      <c r="O2" s="16"/>
      <c r="P2" s="16"/>
      <c r="Q2" s="16"/>
      <c r="R2" s="16"/>
      <c r="S2" s="16"/>
    </row>
    <row r="3" spans="1:19" x14ac:dyDescent="0.25">
      <c r="A3" s="2" t="s">
        <v>91</v>
      </c>
    </row>
    <row r="5" spans="1:19" x14ac:dyDescent="0.25">
      <c r="A5" s="7"/>
      <c r="B5" s="20" t="s">
        <v>37</v>
      </c>
      <c r="C5" s="21" t="s">
        <v>92</v>
      </c>
      <c r="D5" s="35"/>
      <c r="E5" s="35"/>
      <c r="F5" s="35"/>
      <c r="G5" s="35"/>
      <c r="H5" s="35"/>
      <c r="I5" s="35"/>
      <c r="J5" s="35"/>
      <c r="K5" s="35"/>
      <c r="L5" s="35"/>
    </row>
    <row r="6" spans="1:19" x14ac:dyDescent="0.25">
      <c r="A6" s="20" t="s">
        <v>5</v>
      </c>
      <c r="B6" s="20" t="s">
        <v>41</v>
      </c>
      <c r="C6" s="36" t="s">
        <v>42</v>
      </c>
      <c r="D6" s="37"/>
      <c r="E6" s="20" t="s">
        <v>71</v>
      </c>
      <c r="F6" s="36" t="s">
        <v>72</v>
      </c>
      <c r="G6" s="37"/>
      <c r="H6" s="20" t="s">
        <v>73</v>
      </c>
      <c r="I6" s="36" t="s">
        <v>74</v>
      </c>
      <c r="J6" s="37"/>
      <c r="K6" s="37"/>
      <c r="L6" s="20" t="s">
        <v>75</v>
      </c>
    </row>
    <row r="7" spans="1:19" x14ac:dyDescent="0.25">
      <c r="A7" s="22" t="s">
        <v>7</v>
      </c>
      <c r="B7" s="22" t="s">
        <v>64</v>
      </c>
      <c r="C7" s="22" t="s">
        <v>43</v>
      </c>
      <c r="D7" s="22" t="s">
        <v>44</v>
      </c>
      <c r="E7" s="22" t="s">
        <v>45</v>
      </c>
      <c r="F7" s="22" t="s">
        <v>43</v>
      </c>
      <c r="G7" s="22" t="s">
        <v>44</v>
      </c>
      <c r="H7" s="22" t="s">
        <v>76</v>
      </c>
      <c r="I7" s="22" t="s">
        <v>77</v>
      </c>
      <c r="J7" s="22" t="s">
        <v>78</v>
      </c>
      <c r="K7" s="22" t="s">
        <v>79</v>
      </c>
      <c r="L7" s="22" t="s">
        <v>80</v>
      </c>
    </row>
    <row r="8" spans="1:19" x14ac:dyDescent="0.25">
      <c r="A8" s="23">
        <v>-1</v>
      </c>
      <c r="B8" s="23">
        <v>-2</v>
      </c>
      <c r="C8" s="23">
        <v>-3</v>
      </c>
      <c r="D8" s="23">
        <v>-4</v>
      </c>
      <c r="E8" s="23">
        <v>-5</v>
      </c>
      <c r="F8" s="23">
        <v>-6</v>
      </c>
      <c r="G8" s="23">
        <v>-7</v>
      </c>
      <c r="H8" s="23">
        <v>-8</v>
      </c>
      <c r="I8" s="23">
        <v>-9</v>
      </c>
      <c r="J8" s="23">
        <v>-10</v>
      </c>
      <c r="K8" s="23">
        <v>-11</v>
      </c>
      <c r="L8" s="23">
        <v>-12</v>
      </c>
    </row>
    <row r="9" spans="1:19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9" x14ac:dyDescent="0.25">
      <c r="A10" s="38">
        <v>1998</v>
      </c>
      <c r="B10" s="39">
        <v>0</v>
      </c>
      <c r="C10" s="39">
        <v>0</v>
      </c>
      <c r="D10" s="39">
        <v>158</v>
      </c>
      <c r="E10" s="39">
        <v>-162</v>
      </c>
      <c r="F10" s="39">
        <v>0</v>
      </c>
      <c r="G10" s="39">
        <v>155</v>
      </c>
      <c r="H10" s="39">
        <v>0</v>
      </c>
      <c r="I10" s="39">
        <v>0</v>
      </c>
      <c r="J10" s="14"/>
      <c r="K10" s="14"/>
      <c r="L10" s="27">
        <f>+'12_2_5'!F10</f>
        <v>0</v>
      </c>
    </row>
    <row r="11" spans="1:19" x14ac:dyDescent="0.25">
      <c r="A11" s="38">
        <v>1999</v>
      </c>
      <c r="B11" s="39">
        <v>290</v>
      </c>
      <c r="C11" s="39">
        <v>-25</v>
      </c>
      <c r="D11" s="39">
        <v>58</v>
      </c>
      <c r="E11" s="39">
        <v>-442</v>
      </c>
      <c r="F11" s="39">
        <v>0</v>
      </c>
      <c r="G11" s="39">
        <v>51</v>
      </c>
      <c r="H11" s="39">
        <v>0</v>
      </c>
      <c r="I11" s="39">
        <v>-25</v>
      </c>
      <c r="J11" s="14"/>
      <c r="K11" s="14"/>
      <c r="L11" s="27">
        <f>+'12_2_5'!F11</f>
        <v>-53.098591549296543</v>
      </c>
    </row>
    <row r="12" spans="1:19" x14ac:dyDescent="0.25">
      <c r="A12" s="38">
        <v>2000</v>
      </c>
      <c r="B12" s="39">
        <v>465</v>
      </c>
      <c r="C12" s="39">
        <v>-298</v>
      </c>
      <c r="D12" s="39">
        <v>676</v>
      </c>
      <c r="E12" s="12">
        <v>-2011</v>
      </c>
      <c r="F12" s="39">
        <v>0</v>
      </c>
      <c r="G12" s="39">
        <v>595</v>
      </c>
      <c r="H12" s="39">
        <v>0</v>
      </c>
      <c r="I12" s="39">
        <v>-163</v>
      </c>
      <c r="J12" s="14"/>
      <c r="K12" s="14"/>
      <c r="L12" s="27">
        <f>+'12_2_5'!F12</f>
        <v>-101.13603261881508</v>
      </c>
    </row>
    <row r="13" spans="1:19" x14ac:dyDescent="0.25">
      <c r="A13" s="38">
        <v>2001</v>
      </c>
      <c r="B13" s="39">
        <v>278</v>
      </c>
      <c r="C13" s="39">
        <v>-310</v>
      </c>
      <c r="D13" s="12">
        <v>1802</v>
      </c>
      <c r="E13" s="39">
        <v>352</v>
      </c>
      <c r="F13" s="39">
        <v>0</v>
      </c>
      <c r="G13" s="12">
        <v>1728</v>
      </c>
      <c r="H13" s="39">
        <v>0</v>
      </c>
      <c r="I13" s="39">
        <v>-19</v>
      </c>
      <c r="J13" s="14"/>
      <c r="K13" s="39">
        <v>394</v>
      </c>
      <c r="L13" s="27">
        <f>+'12_2_5'!F13</f>
        <v>5.5429633022431517</v>
      </c>
    </row>
    <row r="14" spans="1:19" x14ac:dyDescent="0.25">
      <c r="A14" s="38">
        <v>2002</v>
      </c>
      <c r="B14" s="12">
        <v>3731</v>
      </c>
      <c r="C14" s="39">
        <v>145</v>
      </c>
      <c r="D14" s="12">
        <v>1423</v>
      </c>
      <c r="E14" s="39">
        <v>-262</v>
      </c>
      <c r="F14" s="39">
        <v>143</v>
      </c>
      <c r="G14" s="12">
        <v>1248</v>
      </c>
      <c r="H14" s="39">
        <v>144</v>
      </c>
      <c r="I14" s="39">
        <v>486</v>
      </c>
      <c r="J14" s="14"/>
      <c r="K14" s="12">
        <v>-1300</v>
      </c>
      <c r="L14" s="27">
        <f>+'12_2_5'!F14</f>
        <v>627.36018251451605</v>
      </c>
    </row>
    <row r="15" spans="1:19" x14ac:dyDescent="0.25">
      <c r="A15" s="38">
        <v>2003</v>
      </c>
      <c r="B15" s="12">
        <v>5052</v>
      </c>
      <c r="C15" s="39">
        <v>577</v>
      </c>
      <c r="D15" s="12">
        <v>5485</v>
      </c>
      <c r="E15" s="12">
        <v>9791</v>
      </c>
      <c r="F15" s="39">
        <v>695</v>
      </c>
      <c r="G15" s="12">
        <v>6396</v>
      </c>
      <c r="H15" s="39">
        <v>690</v>
      </c>
      <c r="I15" s="12">
        <v>1734</v>
      </c>
      <c r="J15" s="14"/>
      <c r="K15" s="39">
        <v>106</v>
      </c>
      <c r="L15" s="27">
        <f>+'12_2_5'!F15</f>
        <v>720.30116181678022</v>
      </c>
    </row>
    <row r="16" spans="1:19" x14ac:dyDescent="0.25">
      <c r="A16" s="38">
        <v>2004</v>
      </c>
      <c r="B16" s="12">
        <v>17477</v>
      </c>
      <c r="C16" s="12">
        <v>4498</v>
      </c>
      <c r="D16" s="12">
        <v>10249</v>
      </c>
      <c r="E16" s="12">
        <v>16221</v>
      </c>
      <c r="F16" s="12">
        <v>5204</v>
      </c>
      <c r="G16" s="12">
        <v>12305</v>
      </c>
      <c r="H16" s="12">
        <v>4466</v>
      </c>
      <c r="I16" s="12">
        <v>6331</v>
      </c>
      <c r="J16" s="14"/>
      <c r="K16" s="12">
        <v>1618</v>
      </c>
      <c r="L16" s="27">
        <f>+'12_2_5'!F16</f>
        <v>4585.558240865852</v>
      </c>
    </row>
    <row r="17" spans="1:12" x14ac:dyDescent="0.25">
      <c r="A17" s="38">
        <v>2005</v>
      </c>
      <c r="B17" s="12">
        <v>30629</v>
      </c>
      <c r="C17" s="12">
        <v>6006</v>
      </c>
      <c r="D17" s="12">
        <v>9678</v>
      </c>
      <c r="E17" s="12">
        <v>37517</v>
      </c>
      <c r="F17" s="12">
        <v>8474</v>
      </c>
      <c r="G17" s="12">
        <v>23646</v>
      </c>
      <c r="H17" s="12">
        <v>7276</v>
      </c>
      <c r="I17" s="12">
        <v>10090</v>
      </c>
      <c r="J17" s="14"/>
      <c r="K17" s="12">
        <v>1029</v>
      </c>
      <c r="L17" s="27">
        <f>+'12_2_5'!F17</f>
        <v>7069.6892585214664</v>
      </c>
    </row>
    <row r="18" spans="1:12" x14ac:dyDescent="0.25">
      <c r="A18" s="38">
        <v>2006</v>
      </c>
      <c r="B18" s="12">
        <v>25985</v>
      </c>
      <c r="C18" s="12">
        <v>9566</v>
      </c>
      <c r="D18" s="12">
        <v>23304</v>
      </c>
      <c r="E18" s="12">
        <v>21982</v>
      </c>
      <c r="F18" s="12">
        <v>11600</v>
      </c>
      <c r="G18" s="12">
        <v>22401</v>
      </c>
      <c r="H18" s="12">
        <v>9955</v>
      </c>
      <c r="I18" s="12">
        <v>15701</v>
      </c>
      <c r="J18" s="14"/>
      <c r="K18" s="12">
        <v>1109</v>
      </c>
      <c r="L18" s="27">
        <f>+'12_2_5'!F18</f>
        <v>9861.5034832872043</v>
      </c>
    </row>
    <row r="19" spans="1:12" x14ac:dyDescent="0.25">
      <c r="A19" s="38">
        <v>2007</v>
      </c>
      <c r="B19" s="12">
        <v>19867</v>
      </c>
      <c r="C19" s="12">
        <v>16247</v>
      </c>
      <c r="D19" s="12">
        <v>46209</v>
      </c>
      <c r="E19" s="12">
        <v>8103</v>
      </c>
      <c r="F19" s="12">
        <v>13489</v>
      </c>
      <c r="G19" s="12">
        <v>13904</v>
      </c>
      <c r="H19" s="12">
        <v>11575</v>
      </c>
      <c r="I19" s="12">
        <v>26784</v>
      </c>
      <c r="J19" s="12">
        <v>-1220</v>
      </c>
      <c r="K19" s="39">
        <v>73</v>
      </c>
      <c r="L19" s="27">
        <f>+'12_2_5'!F19</f>
        <v>14466.316942768004</v>
      </c>
    </row>
    <row r="20" spans="1:12" x14ac:dyDescent="0.25">
      <c r="A20" s="38">
        <v>2008</v>
      </c>
      <c r="B20" s="12">
        <v>15223</v>
      </c>
      <c r="C20" s="12">
        <v>28898</v>
      </c>
      <c r="D20" s="12">
        <v>56363</v>
      </c>
      <c r="E20" s="12">
        <v>20801</v>
      </c>
      <c r="F20" s="12">
        <v>23975</v>
      </c>
      <c r="G20" s="12">
        <v>22417</v>
      </c>
      <c r="H20" s="12">
        <v>20569</v>
      </c>
      <c r="I20" s="12">
        <v>40610</v>
      </c>
      <c r="J20" s="12">
        <v>11508</v>
      </c>
      <c r="K20" s="12">
        <v>11196</v>
      </c>
      <c r="L20" s="27">
        <f>+'12_2_5'!F20</f>
        <v>27373.496148278326</v>
      </c>
    </row>
    <row r="21" spans="1:12" x14ac:dyDescent="0.25">
      <c r="A21" s="38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7"/>
    </row>
    <row r="22" spans="1:12" x14ac:dyDescent="0.25">
      <c r="A22" s="20" t="s">
        <v>48</v>
      </c>
      <c r="B22" s="27">
        <f t="shared" ref="B22:I22" si="0">SUM(B10:B20)</f>
        <v>118997</v>
      </c>
      <c r="C22" s="27">
        <f t="shared" si="0"/>
        <v>65304</v>
      </c>
      <c r="D22" s="27">
        <f t="shared" si="0"/>
        <v>155405</v>
      </c>
      <c r="E22" s="27">
        <f t="shared" si="0"/>
        <v>111890</v>
      </c>
      <c r="F22" s="27">
        <f t="shared" si="0"/>
        <v>63580</v>
      </c>
      <c r="G22" s="27">
        <f t="shared" si="0"/>
        <v>104846</v>
      </c>
      <c r="H22" s="27">
        <f t="shared" si="0"/>
        <v>54675</v>
      </c>
      <c r="I22" s="27">
        <f t="shared" si="0"/>
        <v>101529</v>
      </c>
      <c r="J22" s="14"/>
      <c r="L22" s="27">
        <f>SUM(L10:L20)</f>
        <v>64555.533757186276</v>
      </c>
    </row>
    <row r="24" spans="1:12" x14ac:dyDescent="0.25">
      <c r="A24" s="41" t="s">
        <v>49</v>
      </c>
    </row>
    <row r="25" spans="1:12" x14ac:dyDescent="0.25">
      <c r="A25" s="5" t="s">
        <v>93</v>
      </c>
    </row>
    <row r="26" spans="1:12" x14ac:dyDescent="0.25">
      <c r="A26" s="5" t="s">
        <v>94</v>
      </c>
    </row>
    <row r="27" spans="1:12" x14ac:dyDescent="0.25">
      <c r="A27" s="5" t="s">
        <v>95</v>
      </c>
    </row>
    <row r="28" spans="1:12" x14ac:dyDescent="0.25">
      <c r="A28" s="5" t="s">
        <v>96</v>
      </c>
    </row>
    <row r="29" spans="1:12" x14ac:dyDescent="0.25">
      <c r="A29" s="5" t="s">
        <v>97</v>
      </c>
    </row>
    <row r="30" spans="1:12" x14ac:dyDescent="0.25">
      <c r="A30" s="5" t="s">
        <v>98</v>
      </c>
    </row>
    <row r="31" spans="1:12" x14ac:dyDescent="0.25">
      <c r="A31" s="5" t="s">
        <v>99</v>
      </c>
    </row>
    <row r="32" spans="1:12" x14ac:dyDescent="0.25">
      <c r="A32" s="5" t="s">
        <v>100</v>
      </c>
    </row>
    <row r="33" spans="1:12" x14ac:dyDescent="0.25">
      <c r="A33" s="5" t="s">
        <v>101</v>
      </c>
    </row>
    <row r="35" spans="1:12" x14ac:dyDescent="0.25">
      <c r="A35" s="5" t="s">
        <v>102</v>
      </c>
      <c r="L35" s="15">
        <v>281</v>
      </c>
    </row>
    <row r="37" spans="1:12" x14ac:dyDescent="0.25">
      <c r="A37" s="5"/>
      <c r="C37" s="5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39997558519241921"/>
  </sheetPr>
  <dimension ref="A1:S27"/>
  <sheetViews>
    <sheetView showGridLines="0" workbookViewId="0">
      <selection activeCell="F13" sqref="F13"/>
    </sheetView>
  </sheetViews>
  <sheetFormatPr defaultColWidth="9.109375" defaultRowHeight="13.2" x14ac:dyDescent="0.25"/>
  <cols>
    <col min="1" max="2" width="11.109375" style="19" customWidth="1"/>
    <col min="3" max="3" width="9.88671875" style="19" customWidth="1"/>
    <col min="4" max="5" width="9.88671875" style="3" customWidth="1"/>
    <col min="6" max="6" width="11.109375" style="3" customWidth="1"/>
    <col min="7" max="16384" width="9.109375" style="3"/>
  </cols>
  <sheetData>
    <row r="1" spans="1:19" x14ac:dyDescent="0.25">
      <c r="A1" s="18" t="s">
        <v>0</v>
      </c>
      <c r="F1" s="4" t="s">
        <v>103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25">
      <c r="A2" s="18" t="s">
        <v>104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5">
      <c r="A3" s="18" t="s">
        <v>105</v>
      </c>
    </row>
    <row r="4" spans="1:19" x14ac:dyDescent="0.25">
      <c r="A4" s="20"/>
      <c r="B4" s="20"/>
      <c r="C4" s="20"/>
      <c r="D4" s="20"/>
      <c r="E4" s="20"/>
      <c r="F4" s="20"/>
      <c r="G4" s="20"/>
    </row>
    <row r="5" spans="1:19" x14ac:dyDescent="0.25">
      <c r="A5" s="20"/>
      <c r="B5" s="20" t="s">
        <v>37</v>
      </c>
      <c r="C5" s="21" t="s">
        <v>106</v>
      </c>
      <c r="D5" s="21"/>
      <c r="E5" s="21"/>
      <c r="F5" s="20" t="s">
        <v>107</v>
      </c>
      <c r="G5" s="20"/>
    </row>
    <row r="6" spans="1:19" x14ac:dyDescent="0.25">
      <c r="A6" s="20" t="s">
        <v>5</v>
      </c>
      <c r="B6" s="20" t="s">
        <v>41</v>
      </c>
      <c r="C6" s="20"/>
      <c r="D6" s="20"/>
      <c r="E6" s="20" t="s">
        <v>37</v>
      </c>
      <c r="F6" s="20" t="s">
        <v>108</v>
      </c>
      <c r="G6" s="20"/>
    </row>
    <row r="7" spans="1:19" x14ac:dyDescent="0.25">
      <c r="A7" s="22" t="s">
        <v>7</v>
      </c>
      <c r="B7" s="22" t="s">
        <v>64</v>
      </c>
      <c r="C7" s="22" t="s">
        <v>43</v>
      </c>
      <c r="D7" s="22" t="s">
        <v>44</v>
      </c>
      <c r="E7" s="22" t="s">
        <v>41</v>
      </c>
      <c r="F7" s="22" t="s">
        <v>114</v>
      </c>
      <c r="G7" s="20"/>
    </row>
    <row r="8" spans="1:19" x14ac:dyDescent="0.25">
      <c r="A8" s="23">
        <v>-1</v>
      </c>
      <c r="B8" s="23">
        <v>-2</v>
      </c>
      <c r="C8" s="23">
        <v>-3</v>
      </c>
      <c r="D8" s="23">
        <v>-4</v>
      </c>
      <c r="E8" s="23">
        <v>-5</v>
      </c>
      <c r="F8" s="23">
        <v>-6</v>
      </c>
    </row>
    <row r="9" spans="1:19" x14ac:dyDescent="0.25">
      <c r="A9" s="23"/>
      <c r="B9" s="23"/>
      <c r="C9" s="23"/>
      <c r="D9" s="23"/>
      <c r="E9" s="23"/>
      <c r="F9" s="23"/>
    </row>
    <row r="10" spans="1:19" x14ac:dyDescent="0.25">
      <c r="A10" s="11">
        <v>1998</v>
      </c>
      <c r="B10" s="24">
        <v>500000</v>
      </c>
      <c r="C10" s="25">
        <v>1.0149999999999999</v>
      </c>
      <c r="D10" s="25">
        <v>1.046</v>
      </c>
      <c r="E10" s="26">
        <f>((C10-1)*D10)/(D10-C10)+1</f>
        <v>1.5061290322580589</v>
      </c>
      <c r="F10" s="27">
        <f>+B10*E10</f>
        <v>753064.51612902945</v>
      </c>
    </row>
    <row r="11" spans="1:19" x14ac:dyDescent="0.25">
      <c r="A11" s="11">
        <v>1999</v>
      </c>
      <c r="B11" s="24">
        <v>650000</v>
      </c>
      <c r="C11" s="28">
        <v>1.02</v>
      </c>
      <c r="D11" s="25">
        <v>1.0669999999999999</v>
      </c>
      <c r="E11" s="26">
        <f t="shared" ref="E11:E15" si="0">((C11-1)*D11)/(D11-C11)+1</f>
        <v>1.4540425531914905</v>
      </c>
      <c r="F11" s="27">
        <f t="shared" ref="F11:F15" si="1">+B11*E11</f>
        <v>945127.65957446874</v>
      </c>
    </row>
    <row r="12" spans="1:19" x14ac:dyDescent="0.25">
      <c r="A12" s="11">
        <v>2000</v>
      </c>
      <c r="B12" s="24">
        <v>800000</v>
      </c>
      <c r="C12" s="28">
        <v>1.03</v>
      </c>
      <c r="D12" s="25">
        <v>1.109</v>
      </c>
      <c r="E12" s="26">
        <f t="shared" si="0"/>
        <v>1.4211392405063297</v>
      </c>
      <c r="F12" s="27">
        <f t="shared" si="1"/>
        <v>1136911.3924050638</v>
      </c>
    </row>
    <row r="13" spans="1:19" x14ac:dyDescent="0.25">
      <c r="A13" s="11">
        <v>2001</v>
      </c>
      <c r="B13" s="24">
        <v>850000</v>
      </c>
      <c r="C13" s="25">
        <v>1.0509999999999999</v>
      </c>
      <c r="D13" s="25">
        <v>1.1870000000000001</v>
      </c>
      <c r="E13" s="26">
        <f t="shared" si="0"/>
        <v>1.4451249999999991</v>
      </c>
      <c r="F13" s="27">
        <f t="shared" si="1"/>
        <v>1228356.2499999993</v>
      </c>
    </row>
    <row r="14" spans="1:19" x14ac:dyDescent="0.25">
      <c r="A14" s="11">
        <v>2002</v>
      </c>
      <c r="B14" s="24">
        <v>975000</v>
      </c>
      <c r="C14" s="25">
        <v>1.077</v>
      </c>
      <c r="D14" s="25">
        <v>1.306</v>
      </c>
      <c r="E14" s="26">
        <f t="shared" si="0"/>
        <v>1.4391353711790389</v>
      </c>
      <c r="F14" s="27">
        <f t="shared" si="1"/>
        <v>1403156.9868995629</v>
      </c>
    </row>
    <row r="15" spans="1:19" x14ac:dyDescent="0.25">
      <c r="A15" s="11">
        <v>2003</v>
      </c>
      <c r="B15" s="24">
        <v>1000000</v>
      </c>
      <c r="C15" s="25">
        <v>1.131</v>
      </c>
      <c r="D15" s="25">
        <v>1.4890000000000001</v>
      </c>
      <c r="E15" s="26">
        <f t="shared" si="0"/>
        <v>1.5448575418994412</v>
      </c>
      <c r="F15" s="27">
        <f t="shared" si="1"/>
        <v>1544857.5418994413</v>
      </c>
    </row>
    <row r="16" spans="1:19" x14ac:dyDescent="0.25">
      <c r="A16" s="11"/>
      <c r="B16" s="24"/>
      <c r="C16" s="25"/>
      <c r="D16" s="25"/>
      <c r="E16" s="29"/>
      <c r="F16" s="27"/>
    </row>
    <row r="17" spans="1:6" x14ac:dyDescent="0.25">
      <c r="A17" s="20" t="s">
        <v>48</v>
      </c>
      <c r="B17" s="24">
        <f>SUM(B10:B15)</f>
        <v>4775000</v>
      </c>
      <c r="C17" s="30"/>
      <c r="D17" s="14"/>
      <c r="F17" s="31">
        <f>SUM(F10:F15)</f>
        <v>7011474.3469075654</v>
      </c>
    </row>
    <row r="19" spans="1:6" x14ac:dyDescent="0.25">
      <c r="A19" s="32" t="s">
        <v>49</v>
      </c>
    </row>
    <row r="20" spans="1:6" x14ac:dyDescent="0.25">
      <c r="A20" s="33" t="s">
        <v>109</v>
      </c>
    </row>
    <row r="21" spans="1:6" x14ac:dyDescent="0.25">
      <c r="A21" s="33" t="s">
        <v>110</v>
      </c>
    </row>
    <row r="22" spans="1:6" x14ac:dyDescent="0.25">
      <c r="A22" s="33" t="s">
        <v>111</v>
      </c>
    </row>
    <row r="23" spans="1:6" x14ac:dyDescent="0.25">
      <c r="A23" s="33" t="s">
        <v>112</v>
      </c>
    </row>
    <row r="25" spans="1:6" x14ac:dyDescent="0.25">
      <c r="A25" s="33" t="s">
        <v>113</v>
      </c>
      <c r="F25" s="34">
        <v>282</v>
      </c>
    </row>
    <row r="27" spans="1:6" x14ac:dyDescent="0.25">
      <c r="A27" s="33"/>
      <c r="C27" s="3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66"/>
  </sheetPr>
  <dimension ref="A1:N32"/>
  <sheetViews>
    <sheetView showGridLines="0" workbookViewId="0">
      <selection activeCell="N12" sqref="N12"/>
    </sheetView>
  </sheetViews>
  <sheetFormatPr defaultColWidth="9.109375" defaultRowHeight="13.2" x14ac:dyDescent="0.25"/>
  <cols>
    <col min="1" max="12" width="10.33203125" style="3" customWidth="1"/>
    <col min="13" max="16384" width="9.109375" style="3"/>
  </cols>
  <sheetData>
    <row r="1" spans="1:14" x14ac:dyDescent="0.25">
      <c r="A1" s="2" t="s">
        <v>0</v>
      </c>
      <c r="K1" s="4" t="s">
        <v>1</v>
      </c>
    </row>
    <row r="2" spans="1:14" x14ac:dyDescent="0.25">
      <c r="A2" s="2" t="s">
        <v>2</v>
      </c>
      <c r="K2" s="4" t="s">
        <v>3</v>
      </c>
    </row>
    <row r="3" spans="1:14" x14ac:dyDescent="0.25">
      <c r="A3" s="2" t="s">
        <v>4</v>
      </c>
    </row>
    <row r="4" spans="1:14" x14ac:dyDescent="0.25">
      <c r="A4" s="5"/>
    </row>
    <row r="5" spans="1:14" x14ac:dyDescent="0.25">
      <c r="A5" s="6" t="s">
        <v>5</v>
      </c>
      <c r="F5" s="5" t="s">
        <v>6</v>
      </c>
      <c r="N5" s="7" t="s">
        <v>126</v>
      </c>
    </row>
    <row r="6" spans="1:14" ht="13.8" thickBot="1" x14ac:dyDescent="0.3">
      <c r="A6" s="8" t="s">
        <v>7</v>
      </c>
      <c r="B6" s="9">
        <v>12</v>
      </c>
      <c r="C6" s="9">
        <f>+B6+12</f>
        <v>24</v>
      </c>
      <c r="D6" s="9">
        <f t="shared" ref="D6:K6" si="0">+C6+12</f>
        <v>36</v>
      </c>
      <c r="E6" s="9">
        <f t="shared" si="0"/>
        <v>48</v>
      </c>
      <c r="F6" s="9">
        <f t="shared" si="0"/>
        <v>60</v>
      </c>
      <c r="G6" s="9">
        <f t="shared" si="0"/>
        <v>72</v>
      </c>
      <c r="H6" s="9">
        <f t="shared" si="0"/>
        <v>84</v>
      </c>
      <c r="I6" s="9">
        <f t="shared" si="0"/>
        <v>96</v>
      </c>
      <c r="J6" s="9">
        <f t="shared" si="0"/>
        <v>108</v>
      </c>
      <c r="K6" s="9">
        <f t="shared" si="0"/>
        <v>120</v>
      </c>
      <c r="N6" s="10" t="s">
        <v>75</v>
      </c>
    </row>
    <row r="7" spans="1:14" x14ac:dyDescent="0.25">
      <c r="A7" s="11">
        <f t="shared" ref="A7:A14" si="1">+A8-1</f>
        <v>1998</v>
      </c>
      <c r="B7" s="12">
        <v>18478233</v>
      </c>
      <c r="C7" s="12">
        <v>9937970</v>
      </c>
      <c r="D7" s="12">
        <v>5506911</v>
      </c>
      <c r="E7" s="12">
        <v>2892519</v>
      </c>
      <c r="F7" s="12">
        <v>1440783</v>
      </c>
      <c r="G7" s="12">
        <v>767842</v>
      </c>
      <c r="H7" s="12">
        <v>413097</v>
      </c>
      <c r="I7" s="12">
        <v>242778</v>
      </c>
      <c r="J7" s="12">
        <v>169222</v>
      </c>
      <c r="K7" s="12">
        <v>98117</v>
      </c>
      <c r="N7" s="13">
        <f>+K7</f>
        <v>98117</v>
      </c>
    </row>
    <row r="8" spans="1:14" x14ac:dyDescent="0.25">
      <c r="A8" s="11">
        <f t="shared" si="1"/>
        <v>1999</v>
      </c>
      <c r="B8" s="12">
        <v>18544291</v>
      </c>
      <c r="C8" s="12">
        <v>9955034</v>
      </c>
      <c r="D8" s="12">
        <v>5623522</v>
      </c>
      <c r="E8" s="12">
        <v>3060431</v>
      </c>
      <c r="F8" s="12">
        <v>1520760</v>
      </c>
      <c r="G8" s="12">
        <v>764736</v>
      </c>
      <c r="H8" s="12">
        <v>443528</v>
      </c>
      <c r="I8" s="12">
        <v>284732</v>
      </c>
      <c r="J8" s="12">
        <v>185233</v>
      </c>
      <c r="K8" s="14"/>
      <c r="N8" s="13">
        <f>+J8</f>
        <v>185233</v>
      </c>
    </row>
    <row r="9" spans="1:14" x14ac:dyDescent="0.25">
      <c r="A9" s="11">
        <f t="shared" si="1"/>
        <v>2000</v>
      </c>
      <c r="B9" s="12">
        <v>19034933</v>
      </c>
      <c r="C9" s="12">
        <v>10395464</v>
      </c>
      <c r="D9" s="12">
        <v>5969194</v>
      </c>
      <c r="E9" s="12">
        <v>3217937</v>
      </c>
      <c r="F9" s="12">
        <v>1567806</v>
      </c>
      <c r="G9" s="12">
        <v>842849</v>
      </c>
      <c r="H9" s="12">
        <v>457854</v>
      </c>
      <c r="I9" s="12">
        <v>304704</v>
      </c>
      <c r="J9" s="14"/>
      <c r="K9" s="14"/>
      <c r="N9" s="13">
        <f>+I9</f>
        <v>304704</v>
      </c>
    </row>
    <row r="10" spans="1:14" x14ac:dyDescent="0.25">
      <c r="A10" s="11">
        <f t="shared" si="1"/>
        <v>2001</v>
      </c>
      <c r="B10" s="12">
        <v>19401810</v>
      </c>
      <c r="C10" s="12">
        <v>10487914</v>
      </c>
      <c r="D10" s="12">
        <v>5936461</v>
      </c>
      <c r="E10" s="12">
        <v>3056202</v>
      </c>
      <c r="F10" s="12">
        <v>1532147</v>
      </c>
      <c r="G10" s="12">
        <v>777926</v>
      </c>
      <c r="H10" s="12">
        <v>421141</v>
      </c>
      <c r="I10" s="14"/>
      <c r="J10" s="14"/>
      <c r="K10" s="14"/>
      <c r="N10" s="13">
        <f>+H10</f>
        <v>421141</v>
      </c>
    </row>
    <row r="11" spans="1:14" x14ac:dyDescent="0.25">
      <c r="A11" s="11">
        <f t="shared" si="1"/>
        <v>2002</v>
      </c>
      <c r="B11" s="12">
        <v>20662461</v>
      </c>
      <c r="C11" s="12">
        <v>11176330</v>
      </c>
      <c r="D11" s="12">
        <v>6198509</v>
      </c>
      <c r="E11" s="12">
        <v>3350967</v>
      </c>
      <c r="F11" s="12">
        <v>1609188</v>
      </c>
      <c r="G11" s="12">
        <v>785497</v>
      </c>
      <c r="H11" s="14"/>
      <c r="I11" s="14"/>
      <c r="J11" s="14"/>
      <c r="K11" s="14"/>
      <c r="N11" s="13">
        <f>+G11</f>
        <v>785497</v>
      </c>
    </row>
    <row r="12" spans="1:14" x14ac:dyDescent="0.25">
      <c r="A12" s="11">
        <f t="shared" si="1"/>
        <v>2003</v>
      </c>
      <c r="B12" s="12">
        <v>21078651</v>
      </c>
      <c r="C12" s="12">
        <v>11098119</v>
      </c>
      <c r="D12" s="12">
        <v>6398219</v>
      </c>
      <c r="E12" s="12">
        <v>3431210</v>
      </c>
      <c r="F12" s="12">
        <v>1634690</v>
      </c>
      <c r="G12" s="14"/>
      <c r="H12" s="14"/>
      <c r="I12" s="14"/>
      <c r="J12" s="14"/>
      <c r="K12" s="14"/>
      <c r="N12" s="13">
        <f>+F12</f>
        <v>1634690</v>
      </c>
    </row>
    <row r="13" spans="1:14" x14ac:dyDescent="0.25">
      <c r="A13" s="11">
        <f t="shared" si="1"/>
        <v>2004</v>
      </c>
      <c r="B13" s="12">
        <v>21047539</v>
      </c>
      <c r="C13" s="12">
        <v>11150459</v>
      </c>
      <c r="D13" s="12">
        <v>6316995</v>
      </c>
      <c r="E13" s="12">
        <v>3201985</v>
      </c>
      <c r="F13" s="14"/>
      <c r="G13" s="14"/>
      <c r="H13" s="14"/>
      <c r="I13" s="14"/>
      <c r="J13" s="14"/>
      <c r="K13" s="14"/>
      <c r="N13" s="13">
        <f>+E13</f>
        <v>3201985</v>
      </c>
    </row>
    <row r="14" spans="1:14" x14ac:dyDescent="0.25">
      <c r="A14" s="11">
        <f t="shared" si="1"/>
        <v>2005</v>
      </c>
      <c r="B14" s="12">
        <v>21260172</v>
      </c>
      <c r="C14" s="12">
        <v>11087832</v>
      </c>
      <c r="D14" s="12">
        <v>6141416</v>
      </c>
      <c r="E14" s="14"/>
      <c r="F14" s="14"/>
      <c r="G14" s="14"/>
      <c r="H14" s="14"/>
      <c r="I14" s="14"/>
      <c r="J14" s="14"/>
      <c r="K14" s="14"/>
      <c r="N14" s="13">
        <f>+D14</f>
        <v>6141416</v>
      </c>
    </row>
    <row r="15" spans="1:14" x14ac:dyDescent="0.25">
      <c r="A15" s="11">
        <f>+A16-1</f>
        <v>2006</v>
      </c>
      <c r="B15" s="12">
        <v>20973908</v>
      </c>
      <c r="C15" s="12">
        <v>11034842</v>
      </c>
      <c r="D15" s="14"/>
      <c r="E15" s="14"/>
      <c r="F15" s="14"/>
      <c r="G15" s="14"/>
      <c r="H15" s="14"/>
      <c r="I15" s="14"/>
      <c r="J15" s="14"/>
      <c r="K15" s="14"/>
      <c r="N15" s="13">
        <f>+C15</f>
        <v>11034842</v>
      </c>
    </row>
    <row r="16" spans="1:14" x14ac:dyDescent="0.25">
      <c r="A16" s="11">
        <v>2007</v>
      </c>
      <c r="B16" s="12">
        <v>21623594</v>
      </c>
      <c r="C16" s="14"/>
      <c r="D16" s="14"/>
      <c r="E16" s="14"/>
      <c r="F16" s="14"/>
      <c r="G16" s="14"/>
      <c r="H16" s="14"/>
      <c r="I16" s="14"/>
      <c r="J16" s="14"/>
      <c r="K16" s="14"/>
      <c r="N16" s="13">
        <f>+B16</f>
        <v>21623594</v>
      </c>
    </row>
    <row r="17" spans="1:14" x14ac:dyDescent="0.25">
      <c r="A17" s="15"/>
      <c r="B17" s="13"/>
      <c r="N17" s="13"/>
    </row>
    <row r="18" spans="1:14" x14ac:dyDescent="0.25">
      <c r="A18" s="6" t="s">
        <v>5</v>
      </c>
      <c r="F18" s="5" t="s">
        <v>8</v>
      </c>
      <c r="N18" s="16" t="s">
        <v>127</v>
      </c>
    </row>
    <row r="19" spans="1:14" ht="13.8" thickBot="1" x14ac:dyDescent="0.3">
      <c r="A19" s="8" t="s">
        <v>7</v>
      </c>
      <c r="B19" s="9">
        <f>+B6</f>
        <v>12</v>
      </c>
      <c r="C19" s="9">
        <f t="shared" ref="C19:K19" si="2">+C6</f>
        <v>24</v>
      </c>
      <c r="D19" s="9">
        <f t="shared" si="2"/>
        <v>36</v>
      </c>
      <c r="E19" s="9">
        <f t="shared" si="2"/>
        <v>48</v>
      </c>
      <c r="F19" s="9">
        <f t="shared" si="2"/>
        <v>60</v>
      </c>
      <c r="G19" s="9">
        <f t="shared" si="2"/>
        <v>72</v>
      </c>
      <c r="H19" s="9">
        <f t="shared" si="2"/>
        <v>84</v>
      </c>
      <c r="I19" s="9">
        <f t="shared" si="2"/>
        <v>96</v>
      </c>
      <c r="J19" s="9">
        <f t="shared" si="2"/>
        <v>108</v>
      </c>
      <c r="K19" s="9">
        <f t="shared" si="2"/>
        <v>120</v>
      </c>
      <c r="N19" s="17" t="s">
        <v>44</v>
      </c>
    </row>
    <row r="20" spans="1:14" x14ac:dyDescent="0.25">
      <c r="A20" s="11">
        <f>+A7</f>
        <v>1998</v>
      </c>
      <c r="B20" s="12">
        <v>18539254</v>
      </c>
      <c r="C20" s="12">
        <v>14691785</v>
      </c>
      <c r="D20" s="12">
        <v>6830969</v>
      </c>
      <c r="E20" s="12">
        <v>3830031</v>
      </c>
      <c r="F20" s="12">
        <v>2004496</v>
      </c>
      <c r="G20" s="12">
        <v>868887</v>
      </c>
      <c r="H20" s="12">
        <v>455900</v>
      </c>
      <c r="I20" s="12">
        <v>225555</v>
      </c>
      <c r="J20" s="12">
        <v>108579</v>
      </c>
      <c r="K20" s="12">
        <v>88731</v>
      </c>
      <c r="N20" s="13">
        <f>SUM(B20:K20)</f>
        <v>47644187</v>
      </c>
    </row>
    <row r="21" spans="1:14" x14ac:dyDescent="0.25">
      <c r="A21" s="11">
        <f t="shared" ref="A21:A29" si="3">+A8</f>
        <v>1999</v>
      </c>
      <c r="B21" s="12">
        <v>20410193</v>
      </c>
      <c r="C21" s="12">
        <v>15680491</v>
      </c>
      <c r="D21" s="12">
        <v>7168718</v>
      </c>
      <c r="E21" s="12">
        <v>3899839</v>
      </c>
      <c r="F21" s="12">
        <v>2049291</v>
      </c>
      <c r="G21" s="12">
        <v>953511</v>
      </c>
      <c r="H21" s="12">
        <v>463714</v>
      </c>
      <c r="I21" s="12">
        <v>253051</v>
      </c>
      <c r="J21" s="12">
        <v>121726</v>
      </c>
      <c r="K21" s="14"/>
      <c r="N21" s="13">
        <f t="shared" ref="N21:N29" si="4">SUM(B21:K21)</f>
        <v>51000534</v>
      </c>
    </row>
    <row r="22" spans="1:14" x14ac:dyDescent="0.25">
      <c r="A22" s="11">
        <f t="shared" si="3"/>
        <v>2000</v>
      </c>
      <c r="B22" s="12">
        <v>22120843</v>
      </c>
      <c r="C22" s="12">
        <v>16855171</v>
      </c>
      <c r="D22" s="12">
        <v>7413268</v>
      </c>
      <c r="E22" s="12">
        <v>4173103</v>
      </c>
      <c r="F22" s="12">
        <v>2172895</v>
      </c>
      <c r="G22" s="12">
        <v>1004821</v>
      </c>
      <c r="H22" s="12">
        <v>544233</v>
      </c>
      <c r="I22" s="12">
        <v>248891</v>
      </c>
      <c r="J22" s="14"/>
      <c r="K22" s="14"/>
      <c r="N22" s="13">
        <f t="shared" si="4"/>
        <v>54533225</v>
      </c>
    </row>
    <row r="23" spans="1:14" x14ac:dyDescent="0.25">
      <c r="A23" s="11">
        <f t="shared" si="3"/>
        <v>2001</v>
      </c>
      <c r="B23" s="12">
        <v>22992259</v>
      </c>
      <c r="C23" s="12">
        <v>17103939</v>
      </c>
      <c r="D23" s="12">
        <v>7671637</v>
      </c>
      <c r="E23" s="12">
        <v>4326081</v>
      </c>
      <c r="F23" s="12">
        <v>2269520</v>
      </c>
      <c r="G23" s="12">
        <v>1015365</v>
      </c>
      <c r="H23" s="12">
        <v>499620</v>
      </c>
      <c r="I23" s="14"/>
      <c r="J23" s="14"/>
      <c r="K23" s="14"/>
      <c r="N23" s="13">
        <f t="shared" si="4"/>
        <v>55878421</v>
      </c>
    </row>
    <row r="24" spans="1:14" x14ac:dyDescent="0.25">
      <c r="A24" s="11">
        <f t="shared" si="3"/>
        <v>2002</v>
      </c>
      <c r="B24" s="12">
        <v>24092782</v>
      </c>
      <c r="C24" s="12">
        <v>17702531</v>
      </c>
      <c r="D24" s="12">
        <v>8108490</v>
      </c>
      <c r="E24" s="12">
        <v>4449081</v>
      </c>
      <c r="F24" s="12">
        <v>2401492</v>
      </c>
      <c r="G24" s="12">
        <v>1052839</v>
      </c>
      <c r="H24" s="14"/>
      <c r="I24" s="14"/>
      <c r="J24" s="14"/>
      <c r="K24" s="14"/>
      <c r="N24" s="13">
        <f t="shared" si="4"/>
        <v>57807215</v>
      </c>
    </row>
    <row r="25" spans="1:14" x14ac:dyDescent="0.25">
      <c r="A25" s="11">
        <f t="shared" si="3"/>
        <v>2003</v>
      </c>
      <c r="B25" s="12">
        <v>24084451</v>
      </c>
      <c r="C25" s="12">
        <v>17315161</v>
      </c>
      <c r="D25" s="12">
        <v>7670720</v>
      </c>
      <c r="E25" s="12">
        <v>4513869</v>
      </c>
      <c r="F25" s="12">
        <v>2346453</v>
      </c>
      <c r="G25" s="14"/>
      <c r="H25" s="14"/>
      <c r="I25" s="14"/>
      <c r="J25" s="14"/>
      <c r="K25" s="14"/>
      <c r="N25" s="13">
        <f t="shared" si="4"/>
        <v>55930654</v>
      </c>
    </row>
    <row r="26" spans="1:14" x14ac:dyDescent="0.25">
      <c r="A26" s="11">
        <f t="shared" si="3"/>
        <v>2004</v>
      </c>
      <c r="B26" s="12">
        <v>24369770</v>
      </c>
      <c r="C26" s="12">
        <v>17120093</v>
      </c>
      <c r="D26" s="12">
        <v>7746815</v>
      </c>
      <c r="E26" s="12">
        <v>4537994</v>
      </c>
      <c r="F26" s="14"/>
      <c r="G26" s="14"/>
      <c r="H26" s="14"/>
      <c r="I26" s="14"/>
      <c r="J26" s="14"/>
      <c r="K26" s="14"/>
      <c r="N26" s="13">
        <f t="shared" si="4"/>
        <v>53774672</v>
      </c>
    </row>
    <row r="27" spans="1:14" x14ac:dyDescent="0.25">
      <c r="A27" s="11">
        <f t="shared" si="3"/>
        <v>2005</v>
      </c>
      <c r="B27" s="12">
        <v>25100697</v>
      </c>
      <c r="C27" s="12">
        <v>17601532</v>
      </c>
      <c r="D27" s="12">
        <v>7942765</v>
      </c>
      <c r="E27" s="14"/>
      <c r="F27" s="14"/>
      <c r="G27" s="14"/>
      <c r="H27" s="14"/>
      <c r="I27" s="14"/>
      <c r="J27" s="14"/>
      <c r="K27" s="14"/>
      <c r="N27" s="13">
        <f t="shared" si="4"/>
        <v>50644994</v>
      </c>
    </row>
    <row r="28" spans="1:14" x14ac:dyDescent="0.25">
      <c r="A28" s="11">
        <f t="shared" si="3"/>
        <v>2006</v>
      </c>
      <c r="B28" s="12">
        <v>25608776</v>
      </c>
      <c r="C28" s="12">
        <v>17997721</v>
      </c>
      <c r="D28" s="14"/>
      <c r="E28" s="14"/>
      <c r="F28" s="14"/>
      <c r="G28" s="14"/>
      <c r="H28" s="14"/>
      <c r="I28" s="14"/>
      <c r="J28" s="14"/>
      <c r="K28" s="14"/>
      <c r="N28" s="13">
        <f t="shared" si="4"/>
        <v>43606497</v>
      </c>
    </row>
    <row r="29" spans="1:14" x14ac:dyDescent="0.25">
      <c r="A29" s="11">
        <f t="shared" si="3"/>
        <v>2007</v>
      </c>
      <c r="B29" s="12">
        <v>27229969</v>
      </c>
      <c r="C29" s="14"/>
      <c r="D29" s="14"/>
      <c r="E29" s="14"/>
      <c r="F29" s="14"/>
      <c r="G29" s="14"/>
      <c r="H29" s="14"/>
      <c r="I29" s="14"/>
      <c r="J29" s="14"/>
      <c r="K29" s="14"/>
      <c r="N29" s="13">
        <f t="shared" si="4"/>
        <v>27229969</v>
      </c>
    </row>
    <row r="30" spans="1:14" x14ac:dyDescent="0.25">
      <c r="N30" s="13"/>
    </row>
    <row r="31" spans="1:14" x14ac:dyDescent="0.25">
      <c r="A31" s="5" t="s">
        <v>9</v>
      </c>
      <c r="K31" s="15">
        <v>270</v>
      </c>
    </row>
    <row r="32" spans="1:14" x14ac:dyDescent="0.25">
      <c r="A32" s="5"/>
      <c r="C32" s="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66"/>
  </sheetPr>
  <dimension ref="A1:V31"/>
  <sheetViews>
    <sheetView showGridLines="0" workbookViewId="0">
      <selection activeCell="C28" sqref="C28"/>
    </sheetView>
  </sheetViews>
  <sheetFormatPr defaultColWidth="9.109375" defaultRowHeight="13.2" x14ac:dyDescent="0.25"/>
  <cols>
    <col min="1" max="12" width="10.33203125" style="3" customWidth="1"/>
    <col min="13" max="16384" width="9.109375" style="3"/>
  </cols>
  <sheetData>
    <row r="1" spans="1:12" x14ac:dyDescent="0.25">
      <c r="A1" s="2" t="s">
        <v>0</v>
      </c>
      <c r="L1" s="4" t="s">
        <v>1</v>
      </c>
    </row>
    <row r="2" spans="1:12" x14ac:dyDescent="0.25">
      <c r="A2" s="2" t="s">
        <v>2</v>
      </c>
      <c r="L2" s="4" t="s">
        <v>10</v>
      </c>
    </row>
    <row r="3" spans="1:12" x14ac:dyDescent="0.25">
      <c r="A3" s="2" t="s">
        <v>11</v>
      </c>
    </row>
    <row r="4" spans="1:12" x14ac:dyDescent="0.25">
      <c r="A4" s="5"/>
    </row>
    <row r="5" spans="1:12" x14ac:dyDescent="0.25">
      <c r="A5" s="6" t="s">
        <v>5</v>
      </c>
      <c r="B5" s="44" t="s">
        <v>12</v>
      </c>
      <c r="C5" s="45"/>
      <c r="D5" s="45"/>
      <c r="E5" s="45"/>
      <c r="F5" s="44"/>
      <c r="G5" s="45"/>
      <c r="H5" s="45"/>
      <c r="I5" s="45"/>
      <c r="J5" s="45"/>
      <c r="K5" s="45"/>
      <c r="L5" s="45"/>
    </row>
    <row r="6" spans="1:12" ht="13.8" thickBot="1" x14ac:dyDescent="0.3">
      <c r="A6" s="8" t="s">
        <v>7</v>
      </c>
      <c r="B6" s="9">
        <f>+'12_1_1'!B6</f>
        <v>12</v>
      </c>
      <c r="C6" s="9">
        <f>+'12_1_1'!C6</f>
        <v>24</v>
      </c>
      <c r="D6" s="9">
        <f>+'12_1_1'!D6</f>
        <v>36</v>
      </c>
      <c r="E6" s="9">
        <f>+'12_1_1'!E6</f>
        <v>48</v>
      </c>
      <c r="F6" s="9">
        <f>+'12_1_1'!F6</f>
        <v>60</v>
      </c>
      <c r="G6" s="9">
        <f>+'12_1_1'!G6</f>
        <v>72</v>
      </c>
      <c r="H6" s="9">
        <f>+'12_1_1'!H6</f>
        <v>84</v>
      </c>
      <c r="I6" s="9">
        <f>+'12_1_1'!I6</f>
        <v>96</v>
      </c>
      <c r="J6" s="9">
        <f>+'12_1_1'!J6</f>
        <v>108</v>
      </c>
      <c r="K6" s="9">
        <f>+'12_1_1'!K6</f>
        <v>120</v>
      </c>
      <c r="L6" s="9" t="s">
        <v>13</v>
      </c>
    </row>
    <row r="7" spans="1:12" x14ac:dyDescent="0.25">
      <c r="A7" s="11">
        <f>+'12_1_1'!A7</f>
        <v>1998</v>
      </c>
      <c r="B7" s="13"/>
      <c r="C7" s="48">
        <f>+'12_1_1'!C20/'12_1_1'!B7</f>
        <v>0.79508603447093673</v>
      </c>
      <c r="D7" s="48">
        <f>+'12_1_1'!D20/'12_1_1'!C7</f>
        <v>0.68736059778807945</v>
      </c>
      <c r="E7" s="48">
        <f>+'12_1_1'!E20/'12_1_1'!D7</f>
        <v>0.69549535120505857</v>
      </c>
      <c r="F7" s="48">
        <f>+'12_1_1'!F20/'12_1_1'!E7</f>
        <v>0.69299320073610582</v>
      </c>
      <c r="G7" s="48">
        <f>+'12_1_1'!G20/'12_1_1'!F7</f>
        <v>0.6030658329533316</v>
      </c>
      <c r="H7" s="48">
        <f>+'12_1_1'!H20/'12_1_1'!G7</f>
        <v>0.59374194170154793</v>
      </c>
      <c r="I7" s="48">
        <f>+'12_1_1'!I20/'12_1_1'!H7</f>
        <v>0.54600977494389935</v>
      </c>
      <c r="J7" s="48">
        <f>+'12_1_1'!J20/'12_1_1'!I7</f>
        <v>0.44723574623730322</v>
      </c>
      <c r="K7" s="48">
        <f>+'12_1_1'!K20/'12_1_1'!J7</f>
        <v>0.52434671614801853</v>
      </c>
      <c r="L7" s="7"/>
    </row>
    <row r="8" spans="1:12" x14ac:dyDescent="0.25">
      <c r="A8" s="11">
        <f>+'12_1_1'!A8</f>
        <v>1999</v>
      </c>
      <c r="B8" s="13"/>
      <c r="C8" s="48">
        <f>+'12_1_1'!C21/'12_1_1'!B8</f>
        <v>0.84556972277883258</v>
      </c>
      <c r="D8" s="48">
        <f>+'12_1_1'!D21/'12_1_1'!C8</f>
        <v>0.72010984593322336</v>
      </c>
      <c r="E8" s="48">
        <f>+'12_1_1'!E21/'12_1_1'!D8</f>
        <v>0.69348692865432016</v>
      </c>
      <c r="F8" s="48">
        <f>+'12_1_1'!F21/'12_1_1'!E8</f>
        <v>0.66960862702018109</v>
      </c>
      <c r="G8" s="48">
        <f>+'12_1_1'!G21/'12_1_1'!F8</f>
        <v>0.62699637023593469</v>
      </c>
      <c r="H8" s="48">
        <f>+'12_1_1'!H21/'12_1_1'!G8</f>
        <v>0.60637134906686752</v>
      </c>
      <c r="I8" s="48">
        <f>+'12_1_1'!I21/'12_1_1'!H8</f>
        <v>0.57054120596670332</v>
      </c>
      <c r="J8" s="48">
        <f>+'12_1_1'!J21/'12_1_1'!I8</f>
        <v>0.42751078206875237</v>
      </c>
      <c r="K8" s="48"/>
      <c r="L8" s="7"/>
    </row>
    <row r="9" spans="1:12" x14ac:dyDescent="0.25">
      <c r="A9" s="11">
        <f>+'12_1_1'!A9</f>
        <v>2000</v>
      </c>
      <c r="B9" s="13"/>
      <c r="C9" s="48">
        <f>+'12_1_1'!C22/'12_1_1'!B9</f>
        <v>0.8854862268230731</v>
      </c>
      <c r="D9" s="48">
        <f>+'12_1_1'!D22/'12_1_1'!C9</f>
        <v>0.71312526309551938</v>
      </c>
      <c r="E9" s="48">
        <f>+'12_1_1'!E22/'12_1_1'!D9</f>
        <v>0.69910661305362165</v>
      </c>
      <c r="F9" s="48">
        <f>+'12_1_1'!F22/'12_1_1'!E9</f>
        <v>0.67524472977562955</v>
      </c>
      <c r="G9" s="48">
        <f>+'12_1_1'!G22/'12_1_1'!F9</f>
        <v>0.64090901552870705</v>
      </c>
      <c r="H9" s="48">
        <f>+'12_1_1'!H22/'12_1_1'!G9</f>
        <v>0.6457064076720741</v>
      </c>
      <c r="I9" s="48">
        <f>+'12_1_1'!I22/'12_1_1'!H9</f>
        <v>0.54360341943064816</v>
      </c>
      <c r="J9" s="48"/>
      <c r="K9" s="48"/>
      <c r="L9" s="7"/>
    </row>
    <row r="10" spans="1:12" x14ac:dyDescent="0.25">
      <c r="A10" s="11">
        <f>+'12_1_1'!A10</f>
        <v>2001</v>
      </c>
      <c r="B10" s="13"/>
      <c r="C10" s="48">
        <f>+'12_1_1'!C23/'12_1_1'!B10</f>
        <v>0.88156409118530699</v>
      </c>
      <c r="D10" s="48">
        <f>+'12_1_1'!D23/'12_1_1'!C10</f>
        <v>0.73147405670946575</v>
      </c>
      <c r="E10" s="48">
        <f>+'12_1_1'!E23/'12_1_1'!D10</f>
        <v>0.72873063597992138</v>
      </c>
      <c r="F10" s="48">
        <f>+'12_1_1'!F23/'12_1_1'!E10</f>
        <v>0.74259489392389644</v>
      </c>
      <c r="G10" s="48">
        <f>+'12_1_1'!G23/'12_1_1'!F10</f>
        <v>0.66270729897327085</v>
      </c>
      <c r="H10" s="48">
        <f>+'12_1_1'!H23/'12_1_1'!G10</f>
        <v>0.64224617765700076</v>
      </c>
      <c r="I10" s="48"/>
      <c r="J10" s="48"/>
      <c r="K10" s="48"/>
      <c r="L10" s="7"/>
    </row>
    <row r="11" spans="1:12" x14ac:dyDescent="0.25">
      <c r="A11" s="11">
        <f>+'12_1_1'!A11</f>
        <v>2002</v>
      </c>
      <c r="B11" s="13"/>
      <c r="C11" s="48">
        <f>+'12_1_1'!C24/'12_1_1'!B11</f>
        <v>0.85674842895045267</v>
      </c>
      <c r="D11" s="48">
        <f>+'12_1_1'!D24/'12_1_1'!C11</f>
        <v>0.72550559978096563</v>
      </c>
      <c r="E11" s="48">
        <f>+'12_1_1'!E24/'12_1_1'!D11</f>
        <v>0.71776632090071979</v>
      </c>
      <c r="F11" s="48">
        <f>+'12_1_1'!F24/'12_1_1'!E11</f>
        <v>0.71665641589427764</v>
      </c>
      <c r="G11" s="48">
        <f>+'12_1_1'!G24/'12_1_1'!F11</f>
        <v>0.65426724534361425</v>
      </c>
      <c r="H11" s="48"/>
      <c r="I11" s="48"/>
      <c r="J11" s="48"/>
      <c r="K11" s="48"/>
      <c r="L11" s="7"/>
    </row>
    <row r="12" spans="1:12" x14ac:dyDescent="0.25">
      <c r="A12" s="11">
        <f>+'12_1_1'!A12</f>
        <v>2003</v>
      </c>
      <c r="B12" s="13"/>
      <c r="C12" s="48">
        <f>+'12_1_1'!C25/'12_1_1'!B12</f>
        <v>0.82145489291511109</v>
      </c>
      <c r="D12" s="48">
        <f>+'12_1_1'!D25/'12_1_1'!C12</f>
        <v>0.69117298165572016</v>
      </c>
      <c r="E12" s="48">
        <f>+'12_1_1'!E25/'12_1_1'!D12</f>
        <v>0.70548835543140986</v>
      </c>
      <c r="F12" s="48">
        <f>+'12_1_1'!F25/'12_1_1'!E12</f>
        <v>0.68385584094240803</v>
      </c>
      <c r="G12" s="48"/>
      <c r="H12" s="48"/>
      <c r="I12" s="48"/>
      <c r="J12" s="48"/>
      <c r="K12" s="48"/>
      <c r="L12" s="7"/>
    </row>
    <row r="13" spans="1:12" x14ac:dyDescent="0.25">
      <c r="A13" s="11">
        <f>+'12_1_1'!A13</f>
        <v>2004</v>
      </c>
      <c r="B13" s="13"/>
      <c r="C13" s="48">
        <f>+'12_1_1'!C26/'12_1_1'!B13</f>
        <v>0.81340117721126448</v>
      </c>
      <c r="D13" s="48">
        <f>+'12_1_1'!D26/'12_1_1'!C13</f>
        <v>0.69475301420327185</v>
      </c>
      <c r="E13" s="48">
        <f>+'12_1_1'!E26/'12_1_1'!D13</f>
        <v>0.71837859615212618</v>
      </c>
      <c r="F13" s="48"/>
      <c r="G13" s="48"/>
      <c r="H13" s="48"/>
      <c r="I13" s="48"/>
      <c r="J13" s="48"/>
      <c r="K13" s="48"/>
      <c r="L13" s="7"/>
    </row>
    <row r="14" spans="1:12" x14ac:dyDescent="0.25">
      <c r="A14" s="11">
        <f>+'12_1_1'!A14</f>
        <v>2005</v>
      </c>
      <c r="B14" s="13"/>
      <c r="C14" s="48">
        <f>+'12_1_1'!C27/'12_1_1'!B14</f>
        <v>0.82791108181062689</v>
      </c>
      <c r="D14" s="48">
        <f>+'12_1_1'!D27/'12_1_1'!C14</f>
        <v>0.71634968855949477</v>
      </c>
      <c r="E14" s="48"/>
      <c r="F14" s="48"/>
      <c r="G14" s="48"/>
      <c r="H14" s="48"/>
      <c r="I14" s="48"/>
      <c r="J14" s="48"/>
      <c r="K14" s="48"/>
      <c r="L14" s="7"/>
    </row>
    <row r="15" spans="1:12" x14ac:dyDescent="0.25">
      <c r="A15" s="11">
        <f>+'12_1_1'!A15</f>
        <v>2006</v>
      </c>
      <c r="B15" s="13"/>
      <c r="C15" s="48">
        <f>+'12_1_1'!C28/'12_1_1'!B15</f>
        <v>0.85810050277706951</v>
      </c>
      <c r="D15" s="48"/>
      <c r="E15" s="48"/>
      <c r="F15" s="48"/>
      <c r="G15" s="48"/>
      <c r="H15" s="48"/>
      <c r="I15" s="48"/>
      <c r="J15" s="48"/>
      <c r="K15" s="48"/>
      <c r="L15" s="7"/>
    </row>
    <row r="16" spans="1:12" x14ac:dyDescent="0.25">
      <c r="A16" s="11">
        <f>+'12_1_1'!A16</f>
        <v>2007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22" x14ac:dyDescent="0.25">
      <c r="A17" s="15"/>
    </row>
    <row r="18" spans="1:22" x14ac:dyDescent="0.25">
      <c r="B18" s="44" t="s">
        <v>14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22" ht="13.8" thickBot="1" x14ac:dyDescent="0.3">
      <c r="A19" s="49"/>
      <c r="B19" s="50"/>
      <c r="C19" s="9" t="str">
        <f>B6&amp;" - "&amp;C6</f>
        <v>12 - 24</v>
      </c>
      <c r="D19" s="9" t="str">
        <f t="shared" ref="D19:K19" si="0">C6&amp;" - "&amp;D6</f>
        <v>24 - 36</v>
      </c>
      <c r="E19" s="9" t="str">
        <f t="shared" si="0"/>
        <v>36 - 48</v>
      </c>
      <c r="F19" s="9" t="str">
        <f t="shared" si="0"/>
        <v>48 - 60</v>
      </c>
      <c r="G19" s="9" t="str">
        <f t="shared" si="0"/>
        <v>60 - 72</v>
      </c>
      <c r="H19" s="9" t="str">
        <f t="shared" si="0"/>
        <v>72 - 84</v>
      </c>
      <c r="I19" s="9" t="str">
        <f t="shared" si="0"/>
        <v>84 - 96</v>
      </c>
      <c r="J19" s="9" t="str">
        <f t="shared" si="0"/>
        <v>96 - 108</v>
      </c>
      <c r="K19" s="9" t="str">
        <f t="shared" si="0"/>
        <v>108 - 120</v>
      </c>
      <c r="L19" s="50" t="str">
        <f t="shared" ref="L19" si="1">+L6</f>
        <v>To Ult</v>
      </c>
    </row>
    <row r="20" spans="1:22" x14ac:dyDescent="0.25">
      <c r="A20" s="5" t="s">
        <v>15</v>
      </c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22" x14ac:dyDescent="0.25">
      <c r="A21" s="51" t="s">
        <v>16</v>
      </c>
      <c r="C21" s="59">
        <f>AVERAGE(C11:C15)</f>
        <v>0.83552321673290497</v>
      </c>
      <c r="D21" s="59">
        <f>AVERAGE(D10:D14)</f>
        <v>0.71185106818178367</v>
      </c>
      <c r="E21" s="59">
        <f>AVERAGE(E9:E13)</f>
        <v>0.71389410430355982</v>
      </c>
      <c r="F21" s="59">
        <f>AVERAGE(F8:F12)</f>
        <v>0.6975921015112786</v>
      </c>
      <c r="G21" s="59">
        <f>AVERAGE(G7:G11)</f>
        <v>0.63758915260697169</v>
      </c>
      <c r="H21" s="59">
        <f>AVERAGE(H7:H11)</f>
        <v>0.62201646902437258</v>
      </c>
      <c r="I21" s="59">
        <f>AVERAGE(I7:I11)</f>
        <v>0.55338480011375024</v>
      </c>
      <c r="J21" s="59">
        <f>AVERAGE(J7:J11)</f>
        <v>0.4373732641530278</v>
      </c>
      <c r="K21" s="59">
        <f>AVERAGE(K7:K11)</f>
        <v>0.52434671614801853</v>
      </c>
      <c r="L21" s="7"/>
      <c r="N21" s="53"/>
      <c r="O21" s="54"/>
      <c r="P21" s="54"/>
      <c r="Q21" s="54"/>
      <c r="R21" s="54"/>
      <c r="S21" s="54"/>
      <c r="T21" s="54"/>
      <c r="U21" s="54"/>
      <c r="V21" s="54"/>
    </row>
    <row r="22" spans="1:22" x14ac:dyDescent="0.25">
      <c r="A22" s="51" t="s">
        <v>17</v>
      </c>
      <c r="C22" s="59">
        <f>AVERAGE(C13:C15)</f>
        <v>0.83313758726632026</v>
      </c>
      <c r="D22" s="59">
        <f>AVERAGE(D12:D14)</f>
        <v>0.700758561472829</v>
      </c>
      <c r="E22" s="59">
        <f>AVERAGE(E11:E13)</f>
        <v>0.71387775749475191</v>
      </c>
      <c r="F22" s="59">
        <f>AVERAGE(F10:F12)</f>
        <v>0.71436905025352748</v>
      </c>
      <c r="G22" s="59">
        <f>AVERAGE(G9:G11)</f>
        <v>0.65262785328186401</v>
      </c>
      <c r="H22" s="59">
        <f>AVERAGE(H8:H10)</f>
        <v>0.63144131146531413</v>
      </c>
      <c r="I22" s="59">
        <f>AVERAGE(I7:I9)</f>
        <v>0.55338480011375024</v>
      </c>
      <c r="J22" s="59">
        <f>AVERAGE(J7:J9)</f>
        <v>0.4373732641530278</v>
      </c>
      <c r="K22" s="59">
        <f>AVERAGE(K7:K9)</f>
        <v>0.52434671614801853</v>
      </c>
      <c r="L22" s="7"/>
      <c r="N22" s="54"/>
      <c r="O22" s="54"/>
      <c r="P22" s="54"/>
      <c r="Q22" s="54"/>
      <c r="R22" s="54"/>
      <c r="S22" s="54"/>
      <c r="T22" s="54"/>
      <c r="U22" s="54"/>
      <c r="V22" s="54"/>
    </row>
    <row r="23" spans="1:22" x14ac:dyDescent="0.25">
      <c r="A23" s="5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7"/>
    </row>
    <row r="24" spans="1:22" x14ac:dyDescent="0.25">
      <c r="A24" s="51" t="s">
        <v>19</v>
      </c>
      <c r="C24" s="59">
        <f>(SUM(C11:C15)-MAX(C11:C15)-MIN(C11:C15))/(COUNT(C11:C15)-2)</f>
        <v>0.83537146789206351</v>
      </c>
      <c r="D24" s="59">
        <f>(SUM(D10:D14)-MAX(D10:D14)-MIN(D10:D14))/(COUNT(D10:D14)-2)</f>
        <v>0.71220276751457734</v>
      </c>
      <c r="E24" s="59">
        <f>(SUM(E9:E13)-MAX(E9:E13)-MIN(E9:E13))/(COUNT(E9:E13)-2)</f>
        <v>0.71387775749475202</v>
      </c>
      <c r="F24" s="59">
        <f>(SUM(F8:F12)-MAX(F8:F12)-MIN(F8:F12))/(COUNT(F8:F12)-2)</f>
        <v>0.69191899553743852</v>
      </c>
      <c r="G24" s="59">
        <f>(SUM(G7:G11)-MAX(G7:G11)-MIN(G7:G11))/(COUNT(G7:G11)-2)</f>
        <v>0.64072421036941873</v>
      </c>
      <c r="H24" s="59">
        <f>(SUM(H7:H11)-MAX(H7:H11)-MIN(H7:H11))/(COUNT(H7:H11)-2)</f>
        <v>0.62430876336193419</v>
      </c>
      <c r="I24" s="59">
        <f>(SUM(I7:I11)-MAX(I7:I11)-MIN(I7:I11))/(COUNT(I7:I11)-2)</f>
        <v>0.54600977494389935</v>
      </c>
      <c r="J24" s="59">
        <f>AVERAGE(J7:J8)</f>
        <v>0.4373732641530278</v>
      </c>
      <c r="K24" s="59">
        <f>+K7</f>
        <v>0.52434671614801853</v>
      </c>
      <c r="L24" s="7"/>
      <c r="O24" s="54"/>
      <c r="P24" s="54"/>
      <c r="Q24" s="54"/>
      <c r="R24" s="54"/>
      <c r="S24" s="54"/>
      <c r="T24" s="54"/>
      <c r="U24" s="54"/>
      <c r="V24" s="54"/>
    </row>
    <row r="25" spans="1:22" x14ac:dyDescent="0.25">
      <c r="A25" s="5"/>
      <c r="L25" s="7"/>
      <c r="O25" s="54"/>
      <c r="P25" s="54"/>
      <c r="Q25" s="54"/>
      <c r="R25" s="54"/>
      <c r="S25" s="54"/>
      <c r="T25" s="54"/>
      <c r="U25" s="54"/>
      <c r="V25" s="54"/>
    </row>
    <row r="26" spans="1:22" x14ac:dyDescent="0.25">
      <c r="B26" s="44" t="s">
        <v>20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22" ht="13.8" thickBot="1" x14ac:dyDescent="0.3">
      <c r="A27" s="49"/>
      <c r="B27" s="50"/>
      <c r="C27" s="50" t="s">
        <v>117</v>
      </c>
      <c r="D27" s="50" t="s">
        <v>118</v>
      </c>
      <c r="E27" s="50" t="s">
        <v>119</v>
      </c>
      <c r="F27" s="50" t="s">
        <v>120</v>
      </c>
      <c r="G27" s="50" t="s">
        <v>121</v>
      </c>
      <c r="H27" s="50" t="s">
        <v>122</v>
      </c>
      <c r="I27" s="50" t="s">
        <v>123</v>
      </c>
      <c r="J27" s="50" t="s">
        <v>124</v>
      </c>
      <c r="K27" s="50" t="s">
        <v>125</v>
      </c>
      <c r="L27" s="50" t="str">
        <f t="shared" ref="L27" si="2">+L19</f>
        <v>To Ult</v>
      </c>
    </row>
    <row r="28" spans="1:22" x14ac:dyDescent="0.25">
      <c r="A28" s="5" t="s">
        <v>21</v>
      </c>
      <c r="C28" s="52">
        <f>+C22</f>
        <v>0.83313758726632026</v>
      </c>
      <c r="D28" s="52">
        <f t="shared" ref="D28:K28" si="3">+D22</f>
        <v>0.700758561472829</v>
      </c>
      <c r="E28" s="52">
        <f t="shared" si="3"/>
        <v>0.71387775749475191</v>
      </c>
      <c r="F28" s="52">
        <f t="shared" si="3"/>
        <v>0.71436905025352748</v>
      </c>
      <c r="G28" s="52">
        <f t="shared" si="3"/>
        <v>0.65262785328186401</v>
      </c>
      <c r="H28" s="52">
        <f t="shared" si="3"/>
        <v>0.63144131146531413</v>
      </c>
      <c r="I28" s="52">
        <f t="shared" si="3"/>
        <v>0.55338480011375024</v>
      </c>
      <c r="J28" s="52">
        <f t="shared" si="3"/>
        <v>0.4373732641530278</v>
      </c>
      <c r="K28" s="52">
        <f t="shared" si="3"/>
        <v>0.52434671614801853</v>
      </c>
      <c r="L28" s="55">
        <v>1.1000000000000001</v>
      </c>
      <c r="M28" s="7"/>
    </row>
    <row r="30" spans="1:22" x14ac:dyDescent="0.25">
      <c r="A30" s="5" t="s">
        <v>22</v>
      </c>
      <c r="L30" s="15">
        <v>271</v>
      </c>
    </row>
    <row r="31" spans="1:22" x14ac:dyDescent="0.25">
      <c r="A31" s="5"/>
      <c r="C31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L31"/>
  <sheetViews>
    <sheetView showGridLines="0" workbookViewId="0">
      <selection activeCell="C28" sqref="C28"/>
    </sheetView>
  </sheetViews>
  <sheetFormatPr defaultColWidth="9.109375" defaultRowHeight="13.2" x14ac:dyDescent="0.25"/>
  <cols>
    <col min="1" max="12" width="10.33203125" style="3" customWidth="1"/>
    <col min="13" max="16384" width="9.109375" style="3"/>
  </cols>
  <sheetData>
    <row r="1" spans="1:12" x14ac:dyDescent="0.25">
      <c r="A1" s="2" t="s">
        <v>0</v>
      </c>
      <c r="L1" s="5" t="s">
        <v>1</v>
      </c>
    </row>
    <row r="2" spans="1:12" x14ac:dyDescent="0.25">
      <c r="A2" s="2" t="s">
        <v>2</v>
      </c>
      <c r="L2" s="5" t="s">
        <v>23</v>
      </c>
    </row>
    <row r="3" spans="1:12" x14ac:dyDescent="0.25">
      <c r="A3" s="2" t="s">
        <v>24</v>
      </c>
    </row>
    <row r="4" spans="1:12" x14ac:dyDescent="0.25">
      <c r="A4" s="5"/>
    </row>
    <row r="5" spans="1:12" x14ac:dyDescent="0.25">
      <c r="A5" s="6" t="s">
        <v>5</v>
      </c>
      <c r="B5" s="44" t="s">
        <v>25</v>
      </c>
      <c r="C5" s="45"/>
      <c r="D5" s="45"/>
      <c r="E5" s="45"/>
      <c r="F5" s="44"/>
      <c r="G5" s="45"/>
      <c r="H5" s="45"/>
      <c r="I5" s="45"/>
      <c r="J5" s="45"/>
      <c r="K5" s="45"/>
      <c r="L5" s="45"/>
    </row>
    <row r="6" spans="1:12" ht="13.8" thickBot="1" x14ac:dyDescent="0.3">
      <c r="A6" s="8" t="s">
        <v>7</v>
      </c>
      <c r="B6" s="9">
        <f>+'12_1_1'!B6</f>
        <v>12</v>
      </c>
      <c r="C6" s="9">
        <f>+'12_1_1'!C6</f>
        <v>24</v>
      </c>
      <c r="D6" s="9">
        <f>+'12_1_1'!D6</f>
        <v>36</v>
      </c>
      <c r="E6" s="9">
        <f>+'12_1_1'!E6</f>
        <v>48</v>
      </c>
      <c r="F6" s="9">
        <f>+'12_1_1'!F6</f>
        <v>60</v>
      </c>
      <c r="G6" s="9">
        <f>+'12_1_1'!G6</f>
        <v>72</v>
      </c>
      <c r="H6" s="9">
        <f>+'12_1_1'!H6</f>
        <v>84</v>
      </c>
      <c r="I6" s="9">
        <f>+'12_1_1'!I6</f>
        <v>96</v>
      </c>
      <c r="J6" s="9">
        <f>+'12_1_1'!J6</f>
        <v>108</v>
      </c>
      <c r="K6" s="9">
        <f>+'12_1_1'!K6</f>
        <v>120</v>
      </c>
      <c r="L6" s="9" t="s">
        <v>13</v>
      </c>
    </row>
    <row r="7" spans="1:12" x14ac:dyDescent="0.25">
      <c r="A7" s="11">
        <f>+'12_1_1'!A7</f>
        <v>1998</v>
      </c>
      <c r="B7" s="13"/>
      <c r="C7" s="48">
        <f>+'12_1_1'!C7/'12_1_1'!B7</f>
        <v>0.53782036410083145</v>
      </c>
      <c r="D7" s="48">
        <f>+'12_1_1'!D7/'12_1_1'!C7</f>
        <v>0.55412835820595152</v>
      </c>
      <c r="E7" s="48">
        <f>+'12_1_1'!E7/'12_1_1'!D7</f>
        <v>0.52525254176070757</v>
      </c>
      <c r="F7" s="48">
        <f>+'12_1_1'!F7/'12_1_1'!E7</f>
        <v>0.49810666757936595</v>
      </c>
      <c r="G7" s="48">
        <f>+'12_1_1'!G7/'12_1_1'!F7</f>
        <v>0.53293382834195013</v>
      </c>
      <c r="H7" s="48">
        <f>+'12_1_1'!H7/'12_1_1'!G7</f>
        <v>0.53799740050687517</v>
      </c>
      <c r="I7" s="48">
        <f>+'12_1_1'!I7/'12_1_1'!H7</f>
        <v>0.58770216196196046</v>
      </c>
      <c r="J7" s="48">
        <f>+'12_1_1'!J7/'12_1_1'!I7</f>
        <v>0.69702361828501758</v>
      </c>
      <c r="K7" s="48">
        <f>+'12_1_1'!K7/'12_1_1'!J7</f>
        <v>0.57981231754736384</v>
      </c>
      <c r="L7" s="7"/>
    </row>
    <row r="8" spans="1:12" x14ac:dyDescent="0.25">
      <c r="A8" s="11">
        <f>+'12_1_1'!A8</f>
        <v>1999</v>
      </c>
      <c r="B8" s="13"/>
      <c r="C8" s="48">
        <f>+'12_1_1'!C8/'12_1_1'!B8</f>
        <v>0.53682472950839699</v>
      </c>
      <c r="D8" s="48">
        <f>+'12_1_1'!D8/'12_1_1'!C8</f>
        <v>0.5648922946923135</v>
      </c>
      <c r="E8" s="48">
        <f>+'12_1_1'!E8/'12_1_1'!D8</f>
        <v>0.54421961895054383</v>
      </c>
      <c r="F8" s="48">
        <f>+'12_1_1'!F8/'12_1_1'!E8</f>
        <v>0.49691040248906115</v>
      </c>
      <c r="G8" s="48">
        <f>+'12_1_1'!G8/'12_1_1'!F8</f>
        <v>0.50286435729503665</v>
      </c>
      <c r="H8" s="48">
        <f>+'12_1_1'!H8/'12_1_1'!G8</f>
        <v>0.57997531174156836</v>
      </c>
      <c r="I8" s="48">
        <f>+'12_1_1'!I8/'12_1_1'!H8</f>
        <v>0.64197074367345464</v>
      </c>
      <c r="J8" s="48">
        <f>+'12_1_1'!J8/'12_1_1'!I8</f>
        <v>0.6505520981133136</v>
      </c>
      <c r="K8" s="48"/>
      <c r="L8" s="7"/>
    </row>
    <row r="9" spans="1:12" x14ac:dyDescent="0.25">
      <c r="A9" s="11">
        <f>+'12_1_1'!A9</f>
        <v>2000</v>
      </c>
      <c r="B9" s="13"/>
      <c r="C9" s="48">
        <f>+'12_1_1'!C9/'12_1_1'!B9</f>
        <v>0.54612558919960474</v>
      </c>
      <c r="D9" s="48">
        <f>+'12_1_1'!D9/'12_1_1'!C9</f>
        <v>0.57421140605171639</v>
      </c>
      <c r="E9" s="48">
        <f>+'12_1_1'!E9/'12_1_1'!D9</f>
        <v>0.53909070470820686</v>
      </c>
      <c r="F9" s="48">
        <f>+'12_1_1'!F9/'12_1_1'!E9</f>
        <v>0.48720841955575889</v>
      </c>
      <c r="G9" s="48">
        <f>+'12_1_1'!G9/'12_1_1'!F9</f>
        <v>0.53759776400906745</v>
      </c>
      <c r="H9" s="48">
        <f>+'12_1_1'!H9/'12_1_1'!G9</f>
        <v>0.54322185824507119</v>
      </c>
      <c r="I9" s="48">
        <f>+'12_1_1'!I9/'12_1_1'!H9</f>
        <v>0.66550472421339557</v>
      </c>
      <c r="J9" s="48"/>
      <c r="K9" s="48"/>
      <c r="L9" s="7"/>
    </row>
    <row r="10" spans="1:12" x14ac:dyDescent="0.25">
      <c r="A10" s="11">
        <f>+'12_1_1'!A10</f>
        <v>2001</v>
      </c>
      <c r="B10" s="13"/>
      <c r="C10" s="48">
        <f>+'12_1_1'!C10/'12_1_1'!B10</f>
        <v>0.54056368967637558</v>
      </c>
      <c r="D10" s="48">
        <f>+'12_1_1'!D10/'12_1_1'!C10</f>
        <v>0.56602876415653292</v>
      </c>
      <c r="E10" s="48">
        <f>+'12_1_1'!E10/'12_1_1'!D10</f>
        <v>0.51481884577360149</v>
      </c>
      <c r="F10" s="48">
        <f>+'12_1_1'!F10/'12_1_1'!E10</f>
        <v>0.50132386537277318</v>
      </c>
      <c r="G10" s="48">
        <f>+'12_1_1'!G10/'12_1_1'!F10</f>
        <v>0.50773587651837582</v>
      </c>
      <c r="H10" s="48">
        <f>+'12_1_1'!H10/'12_1_1'!G10</f>
        <v>0.54136383152125012</v>
      </c>
      <c r="I10" s="48"/>
      <c r="J10" s="48"/>
      <c r="K10" s="48"/>
      <c r="L10" s="7"/>
    </row>
    <row r="11" spans="1:12" x14ac:dyDescent="0.25">
      <c r="A11" s="11">
        <f>+'12_1_1'!A11</f>
        <v>2002</v>
      </c>
      <c r="B11" s="13"/>
      <c r="C11" s="48">
        <f>+'12_1_1'!C11/'12_1_1'!B11</f>
        <v>0.54090023448804092</v>
      </c>
      <c r="D11" s="48">
        <f>+'12_1_1'!D11/'12_1_1'!C11</f>
        <v>0.55461041325730365</v>
      </c>
      <c r="E11" s="48">
        <f>+'12_1_1'!E11/'12_1_1'!D11</f>
        <v>0.54060855602532798</v>
      </c>
      <c r="F11" s="48">
        <f>+'12_1_1'!F11/'12_1_1'!E11</f>
        <v>0.48021600928925889</v>
      </c>
      <c r="G11" s="48">
        <f>+'12_1_1'!G11/'12_1_1'!F11</f>
        <v>0.4881325239810389</v>
      </c>
      <c r="H11" s="48"/>
      <c r="I11" s="48"/>
      <c r="J11" s="48"/>
      <c r="K11" s="48"/>
      <c r="L11" s="7"/>
    </row>
    <row r="12" spans="1:12" x14ac:dyDescent="0.25">
      <c r="A12" s="11">
        <f>+'12_1_1'!A12</f>
        <v>2003</v>
      </c>
      <c r="B12" s="13"/>
      <c r="C12" s="48">
        <f>+'12_1_1'!C12/'12_1_1'!B12</f>
        <v>0.52650992703470445</v>
      </c>
      <c r="D12" s="48">
        <f>+'12_1_1'!D12/'12_1_1'!C12</f>
        <v>0.57651382184674715</v>
      </c>
      <c r="E12" s="48">
        <f>+'12_1_1'!E12/'12_1_1'!D12</f>
        <v>0.53627579799941205</v>
      </c>
      <c r="F12" s="48">
        <f>+'12_1_1'!F12/'12_1_1'!E12</f>
        <v>0.47641794002698756</v>
      </c>
      <c r="G12" s="48"/>
      <c r="H12" s="48"/>
      <c r="I12" s="48"/>
      <c r="J12" s="48"/>
      <c r="K12" s="48"/>
      <c r="L12" s="7"/>
    </row>
    <row r="13" spans="1:12" x14ac:dyDescent="0.25">
      <c r="A13" s="11">
        <f>+'12_1_1'!A13</f>
        <v>2004</v>
      </c>
      <c r="B13" s="13"/>
      <c r="C13" s="48">
        <f>+'12_1_1'!C13/'12_1_1'!B13</f>
        <v>0.52977495373687156</v>
      </c>
      <c r="D13" s="48">
        <f>+'12_1_1'!D13/'12_1_1'!C13</f>
        <v>0.56652331531823041</v>
      </c>
      <c r="E13" s="48">
        <f>+'12_1_1'!E13/'12_1_1'!D13</f>
        <v>0.5068842068103584</v>
      </c>
      <c r="F13" s="48"/>
      <c r="G13" s="48"/>
      <c r="H13" s="48"/>
      <c r="I13" s="48"/>
      <c r="J13" s="48"/>
      <c r="K13" s="48"/>
      <c r="L13" s="7"/>
    </row>
    <row r="14" spans="1:12" x14ac:dyDescent="0.25">
      <c r="A14" s="11">
        <f>+'12_1_1'!A14</f>
        <v>2005</v>
      </c>
      <c r="B14" s="13"/>
      <c r="C14" s="48">
        <f>+'12_1_1'!C14/'12_1_1'!B14</f>
        <v>0.52153068187783236</v>
      </c>
      <c r="D14" s="48">
        <f>+'12_1_1'!D14/'12_1_1'!C14</f>
        <v>0.55388790162044299</v>
      </c>
      <c r="E14" s="48"/>
      <c r="F14" s="48"/>
      <c r="G14" s="48"/>
      <c r="H14" s="48"/>
      <c r="I14" s="48"/>
      <c r="J14" s="48"/>
      <c r="K14" s="48"/>
      <c r="L14" s="7"/>
    </row>
    <row r="15" spans="1:12" x14ac:dyDescent="0.25">
      <c r="A15" s="11">
        <f>+'12_1_1'!A15</f>
        <v>2006</v>
      </c>
      <c r="B15" s="13"/>
      <c r="C15" s="48">
        <f>+'12_1_1'!C15/'12_1_1'!B15</f>
        <v>0.52612236117370215</v>
      </c>
      <c r="D15" s="48"/>
      <c r="E15" s="48"/>
      <c r="F15" s="48"/>
      <c r="G15" s="48"/>
      <c r="H15" s="48"/>
      <c r="I15" s="48"/>
      <c r="J15" s="48"/>
      <c r="K15" s="48"/>
      <c r="L15" s="7"/>
    </row>
    <row r="16" spans="1:12" x14ac:dyDescent="0.25">
      <c r="A16" s="11">
        <f>+'12_1_1'!A16</f>
        <v>2007</v>
      </c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x14ac:dyDescent="0.25">
      <c r="A17" s="11"/>
      <c r="B17" s="13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x14ac:dyDescent="0.25">
      <c r="B18" s="44" t="s">
        <v>26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1:12" ht="13.8" thickBot="1" x14ac:dyDescent="0.3">
      <c r="A19" s="49"/>
      <c r="B19" s="50"/>
      <c r="C19" s="9" t="str">
        <f t="shared" ref="C19:K19" si="0">B6&amp;" - "&amp;C6</f>
        <v>12 - 24</v>
      </c>
      <c r="D19" s="9" t="str">
        <f t="shared" si="0"/>
        <v>24 - 36</v>
      </c>
      <c r="E19" s="9" t="str">
        <f t="shared" si="0"/>
        <v>36 - 48</v>
      </c>
      <c r="F19" s="9" t="str">
        <f t="shared" si="0"/>
        <v>48 - 60</v>
      </c>
      <c r="G19" s="9" t="str">
        <f t="shared" si="0"/>
        <v>60 - 72</v>
      </c>
      <c r="H19" s="9" t="str">
        <f t="shared" si="0"/>
        <v>72 - 84</v>
      </c>
      <c r="I19" s="9" t="str">
        <f t="shared" si="0"/>
        <v>84 - 96</v>
      </c>
      <c r="J19" s="9" t="str">
        <f t="shared" si="0"/>
        <v>96 - 108</v>
      </c>
      <c r="K19" s="9" t="str">
        <f t="shared" si="0"/>
        <v>108 - 120</v>
      </c>
      <c r="L19" s="50" t="str">
        <f>+L6</f>
        <v>To Ult</v>
      </c>
    </row>
    <row r="20" spans="1:12" x14ac:dyDescent="0.25">
      <c r="A20" s="5" t="s">
        <v>15</v>
      </c>
    </row>
    <row r="21" spans="1:12" x14ac:dyDescent="0.25">
      <c r="A21" s="51" t="s">
        <v>16</v>
      </c>
      <c r="C21" s="59">
        <f>AVERAGE(C11:C15)</f>
        <v>0.52896763166223026</v>
      </c>
      <c r="D21" s="59">
        <f>AVERAGE(D10:D14)</f>
        <v>0.56351284323985151</v>
      </c>
      <c r="E21" s="59">
        <f>AVERAGE(E9:E13)</f>
        <v>0.52753562226338135</v>
      </c>
      <c r="F21" s="59">
        <f>AVERAGE(F8:F12)</f>
        <v>0.4884153273467679</v>
      </c>
      <c r="G21" s="59">
        <f>AVERAGE(G7:G11)</f>
        <v>0.51385287002909386</v>
      </c>
      <c r="H21" s="59">
        <f>AVERAGE(H7:H11)</f>
        <v>0.55063960050369121</v>
      </c>
      <c r="I21" s="59">
        <f>AVERAGE(I7:I11)</f>
        <v>0.63172587661627022</v>
      </c>
      <c r="J21" s="59">
        <f>AVERAGE(J7:J11)</f>
        <v>0.67378785819916565</v>
      </c>
      <c r="K21" s="59">
        <f>AVERAGE(K7:K11)</f>
        <v>0.57981231754736384</v>
      </c>
      <c r="L21" s="7"/>
    </row>
    <row r="22" spans="1:12" x14ac:dyDescent="0.25">
      <c r="A22" s="51" t="s">
        <v>17</v>
      </c>
      <c r="C22" s="59">
        <f>AVERAGE(C13:C15)</f>
        <v>0.52580933226280202</v>
      </c>
      <c r="D22" s="59">
        <f>AVERAGE(D12:D14)</f>
        <v>0.56564167959514022</v>
      </c>
      <c r="E22" s="59">
        <f>AVERAGE(E11:E13)</f>
        <v>0.52792285361169944</v>
      </c>
      <c r="F22" s="59">
        <f>AVERAGE(F10:F12)</f>
        <v>0.48598593822967323</v>
      </c>
      <c r="G22" s="59">
        <f>AVERAGE(G9:G11)</f>
        <v>0.51115538816949402</v>
      </c>
      <c r="H22" s="59">
        <f>AVERAGE(H8:H10)</f>
        <v>0.55485366716929663</v>
      </c>
      <c r="I22" s="59">
        <f>AVERAGE(I7:I9)</f>
        <v>0.63172587661627022</v>
      </c>
      <c r="J22" s="59">
        <f>AVERAGE(J7:J9)</f>
        <v>0.67378785819916565</v>
      </c>
      <c r="K22" s="59">
        <f>AVERAGE(K7:K9)</f>
        <v>0.57981231754736384</v>
      </c>
      <c r="L22" s="7"/>
    </row>
    <row r="23" spans="1:12" x14ac:dyDescent="0.25">
      <c r="A23" s="5" t="s">
        <v>18</v>
      </c>
      <c r="C23" s="59"/>
      <c r="D23" s="59"/>
      <c r="E23" s="59"/>
      <c r="F23" s="59"/>
      <c r="G23" s="59"/>
      <c r="H23" s="59"/>
      <c r="I23" s="59"/>
      <c r="J23" s="59"/>
      <c r="K23" s="59"/>
      <c r="L23" s="7"/>
    </row>
    <row r="24" spans="1:12" x14ac:dyDescent="0.25">
      <c r="A24" s="51" t="s">
        <v>19</v>
      </c>
      <c r="C24" s="59">
        <f>(SUM(C11:C15)-MAX(C11:C15)-MIN(C11:C15))/(COUNT(C11:C15)-2)</f>
        <v>0.52746908064842613</v>
      </c>
      <c r="D24" s="59">
        <f>(SUM(D10:D14)-MAX(D10:D14)-MIN(D10:D14))/(COUNT(D10:D14)-2)</f>
        <v>0.56238749757735573</v>
      </c>
      <c r="E24" s="59">
        <f>(SUM(E9:E13)-MAX(E9:E13)-MIN(E9:E13))/(COUNT(E9:E13)-2)</f>
        <v>0.53006178282707361</v>
      </c>
      <c r="F24" s="59">
        <f>(SUM(F8:F12)-MAX(F8:F12)-MIN(F8:F12))/(COUNT(F8:F12)-2)</f>
        <v>0.48811161044469298</v>
      </c>
      <c r="G24" s="59">
        <f>(SUM(G7:G11)-MAX(G7:G11)-MIN(G7:G11))/(COUNT(G7:G11)-2)</f>
        <v>0.51451135405178761</v>
      </c>
      <c r="H24" s="59">
        <f>(SUM(H7:H11)-MAX(H7:H11)-MIN(H7:H11))/(COUNT(H7:H11)-2)</f>
        <v>0.54229284488316076</v>
      </c>
      <c r="I24" s="59">
        <f>(SUM(I7:I11)-MAX(I7:I11)-MIN(I7:I11))/(COUNT(I7:I11)-2)</f>
        <v>0.64197074367345452</v>
      </c>
      <c r="J24" s="59">
        <f>AVERAGE(J7:J8)</f>
        <v>0.67378785819916565</v>
      </c>
      <c r="K24" s="59">
        <f>+K7</f>
        <v>0.57981231754736384</v>
      </c>
      <c r="L24" s="7"/>
    </row>
    <row r="25" spans="1:12" x14ac:dyDescent="0.25">
      <c r="A25" s="5"/>
    </row>
    <row r="26" spans="1:12" x14ac:dyDescent="0.25">
      <c r="B26" s="44" t="s">
        <v>27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3.8" thickBot="1" x14ac:dyDescent="0.3">
      <c r="A27" s="49"/>
      <c r="B27" s="50"/>
      <c r="C27" s="50" t="s">
        <v>117</v>
      </c>
      <c r="D27" s="50" t="s">
        <v>118</v>
      </c>
      <c r="E27" s="50" t="s">
        <v>119</v>
      </c>
      <c r="F27" s="50" t="s">
        <v>120</v>
      </c>
      <c r="G27" s="50" t="s">
        <v>121</v>
      </c>
      <c r="H27" s="50" t="s">
        <v>122</v>
      </c>
      <c r="I27" s="50" t="s">
        <v>123</v>
      </c>
      <c r="J27" s="50" t="s">
        <v>124</v>
      </c>
      <c r="K27" s="50" t="s">
        <v>125</v>
      </c>
      <c r="L27" s="50" t="str">
        <f t="shared" ref="L27" si="1">+L19</f>
        <v>To Ult</v>
      </c>
    </row>
    <row r="28" spans="1:12" x14ac:dyDescent="0.25">
      <c r="A28" s="5" t="s">
        <v>21</v>
      </c>
      <c r="C28" s="52">
        <f>+C22</f>
        <v>0.52580933226280202</v>
      </c>
      <c r="D28" s="52">
        <f t="shared" ref="D28:K28" si="2">+D22</f>
        <v>0.56564167959514022</v>
      </c>
      <c r="E28" s="52">
        <f t="shared" si="2"/>
        <v>0.52792285361169944</v>
      </c>
      <c r="F28" s="52">
        <f t="shared" si="2"/>
        <v>0.48598593822967323</v>
      </c>
      <c r="G28" s="52">
        <f t="shared" si="2"/>
        <v>0.51115538816949402</v>
      </c>
      <c r="H28" s="52">
        <f t="shared" si="2"/>
        <v>0.55485366716929663</v>
      </c>
      <c r="I28" s="52">
        <f t="shared" si="2"/>
        <v>0.63172587661627022</v>
      </c>
      <c r="J28" s="52">
        <f t="shared" si="2"/>
        <v>0.67378785819916565</v>
      </c>
      <c r="K28" s="52">
        <f t="shared" si="2"/>
        <v>0.57981231754736384</v>
      </c>
      <c r="L28" s="55">
        <v>0</v>
      </c>
    </row>
    <row r="30" spans="1:12" x14ac:dyDescent="0.25">
      <c r="A30" s="5" t="s">
        <v>28</v>
      </c>
      <c r="L30" s="15">
        <v>272</v>
      </c>
    </row>
    <row r="31" spans="1:12" x14ac:dyDescent="0.25">
      <c r="A31" s="5"/>
      <c r="C31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66"/>
  </sheetPr>
  <dimension ref="A1:L45"/>
  <sheetViews>
    <sheetView showGridLines="0" workbookViewId="0">
      <selection activeCell="H13" sqref="H13"/>
    </sheetView>
  </sheetViews>
  <sheetFormatPr defaultColWidth="9.109375" defaultRowHeight="13.2" x14ac:dyDescent="0.25"/>
  <cols>
    <col min="1" max="12" width="10.33203125" style="3" customWidth="1"/>
    <col min="13" max="16384" width="9.109375" style="3"/>
  </cols>
  <sheetData>
    <row r="1" spans="1:12" x14ac:dyDescent="0.25">
      <c r="A1" s="2" t="s">
        <v>0</v>
      </c>
      <c r="L1" s="4" t="s">
        <v>1</v>
      </c>
    </row>
    <row r="2" spans="1:12" x14ac:dyDescent="0.25">
      <c r="A2" s="2" t="s">
        <v>2</v>
      </c>
      <c r="L2" s="4" t="s">
        <v>29</v>
      </c>
    </row>
    <row r="3" spans="1:12" x14ac:dyDescent="0.25">
      <c r="A3" s="2" t="s">
        <v>30</v>
      </c>
    </row>
    <row r="4" spans="1:12" x14ac:dyDescent="0.25">
      <c r="A4" s="5"/>
    </row>
    <row r="5" spans="1:12" x14ac:dyDescent="0.25">
      <c r="A5" s="6" t="s">
        <v>5</v>
      </c>
      <c r="B5" s="44" t="s">
        <v>6</v>
      </c>
      <c r="C5" s="45"/>
      <c r="D5" s="45"/>
      <c r="E5" s="45"/>
      <c r="F5" s="44"/>
      <c r="G5" s="45"/>
      <c r="H5" s="45"/>
      <c r="I5" s="45"/>
      <c r="J5" s="45"/>
      <c r="K5" s="45"/>
      <c r="L5" s="45"/>
    </row>
    <row r="6" spans="1:12" ht="13.8" thickBot="1" x14ac:dyDescent="0.3">
      <c r="A6" s="8" t="s">
        <v>7</v>
      </c>
      <c r="B6" s="9">
        <f>+'12_1_3'!B6</f>
        <v>12</v>
      </c>
      <c r="C6" s="9">
        <f>+'12_1_3'!C6</f>
        <v>24</v>
      </c>
      <c r="D6" s="9">
        <f>+'12_1_3'!D6</f>
        <v>36</v>
      </c>
      <c r="E6" s="9">
        <f>+'12_1_3'!E6</f>
        <v>48</v>
      </c>
      <c r="F6" s="9">
        <f>+'12_1_3'!F6</f>
        <v>60</v>
      </c>
      <c r="G6" s="9">
        <f>+'12_1_3'!G6</f>
        <v>72</v>
      </c>
      <c r="H6" s="9">
        <f>+'12_1_3'!H6</f>
        <v>84</v>
      </c>
      <c r="I6" s="9">
        <f>+'12_1_3'!I6</f>
        <v>96</v>
      </c>
      <c r="J6" s="9">
        <f>+'12_1_3'!J6</f>
        <v>108</v>
      </c>
      <c r="K6" s="9">
        <f>+'12_1_3'!K6</f>
        <v>120</v>
      </c>
      <c r="L6" s="9" t="str">
        <f>+'12_1_3'!L6</f>
        <v>To Ult</v>
      </c>
    </row>
    <row r="7" spans="1:12" x14ac:dyDescent="0.25">
      <c r="A7" s="11">
        <f>+'12_1_1'!A7</f>
        <v>1998</v>
      </c>
      <c r="B7" s="40">
        <f>+'12_1_1'!B7</f>
        <v>18478233</v>
      </c>
      <c r="C7" s="40">
        <f>+'12_1_1'!C7</f>
        <v>9937970</v>
      </c>
      <c r="D7" s="40">
        <f>+'12_1_1'!D7</f>
        <v>5506911</v>
      </c>
      <c r="E7" s="40">
        <f>+'12_1_1'!E7</f>
        <v>2892519</v>
      </c>
      <c r="F7" s="40">
        <f>+'12_1_1'!F7</f>
        <v>1440783</v>
      </c>
      <c r="G7" s="40">
        <f>+'12_1_1'!G7</f>
        <v>767842</v>
      </c>
      <c r="H7" s="40">
        <f>+'12_1_1'!H7</f>
        <v>413097</v>
      </c>
      <c r="I7" s="40">
        <f>+'12_1_1'!I7</f>
        <v>242778</v>
      </c>
      <c r="J7" s="40">
        <f>+'12_1_1'!J7</f>
        <v>169222</v>
      </c>
      <c r="K7" s="40">
        <f>+'12_1_1'!K7</f>
        <v>98117</v>
      </c>
      <c r="L7" s="47">
        <f>+K7*'12_1_3'!L$28</f>
        <v>0</v>
      </c>
    </row>
    <row r="8" spans="1:12" x14ac:dyDescent="0.25">
      <c r="A8" s="11">
        <f>+'12_1_1'!A8</f>
        <v>1999</v>
      </c>
      <c r="B8" s="40">
        <f>+'12_1_1'!B8</f>
        <v>18544291</v>
      </c>
      <c r="C8" s="40">
        <f>+'12_1_1'!C8</f>
        <v>9955034</v>
      </c>
      <c r="D8" s="40">
        <f>+'12_1_1'!D8</f>
        <v>5623522</v>
      </c>
      <c r="E8" s="40">
        <f>+'12_1_1'!E8</f>
        <v>3060431</v>
      </c>
      <c r="F8" s="40">
        <f>+'12_1_1'!F8</f>
        <v>1520760</v>
      </c>
      <c r="G8" s="40">
        <f>+'12_1_1'!G8</f>
        <v>764736</v>
      </c>
      <c r="H8" s="40">
        <f>+'12_1_1'!H8</f>
        <v>443528</v>
      </c>
      <c r="I8" s="40">
        <f>+'12_1_1'!I8</f>
        <v>284732</v>
      </c>
      <c r="J8" s="40">
        <f>+'12_1_1'!J8</f>
        <v>185233</v>
      </c>
      <c r="K8" s="47">
        <f>+J8*'12_1_3'!K$28</f>
        <v>107400.37501625085</v>
      </c>
      <c r="L8" s="47">
        <f>+K8*'12_1_3'!L$28</f>
        <v>0</v>
      </c>
    </row>
    <row r="9" spans="1:12" x14ac:dyDescent="0.25">
      <c r="A9" s="11">
        <f>+'12_1_1'!A9</f>
        <v>2000</v>
      </c>
      <c r="B9" s="40">
        <f>+'12_1_1'!B9</f>
        <v>19034933</v>
      </c>
      <c r="C9" s="40">
        <f>+'12_1_1'!C9</f>
        <v>10395464</v>
      </c>
      <c r="D9" s="40">
        <f>+'12_1_1'!D9</f>
        <v>5969194</v>
      </c>
      <c r="E9" s="40">
        <f>+'12_1_1'!E9</f>
        <v>3217937</v>
      </c>
      <c r="F9" s="40">
        <f>+'12_1_1'!F9</f>
        <v>1567806</v>
      </c>
      <c r="G9" s="40">
        <f>+'12_1_1'!G9</f>
        <v>842849</v>
      </c>
      <c r="H9" s="40">
        <f>+'12_1_1'!H9</f>
        <v>457854</v>
      </c>
      <c r="I9" s="40">
        <f>+'12_1_1'!I9</f>
        <v>304704</v>
      </c>
      <c r="J9" s="47">
        <f>+I9*'12_1_3'!J$28</f>
        <v>205305.85554471856</v>
      </c>
      <c r="K9" s="47">
        <f>+J9*'12_1_3'!K$28</f>
        <v>119038.86390942757</v>
      </c>
      <c r="L9" s="47">
        <f>+K9*'12_1_3'!L$28</f>
        <v>0</v>
      </c>
    </row>
    <row r="10" spans="1:12" x14ac:dyDescent="0.25">
      <c r="A10" s="11">
        <f>+'12_1_1'!A10</f>
        <v>2001</v>
      </c>
      <c r="B10" s="40">
        <f>+'12_1_1'!B10</f>
        <v>19401810</v>
      </c>
      <c r="C10" s="40">
        <f>+'12_1_1'!C10</f>
        <v>10487914</v>
      </c>
      <c r="D10" s="40">
        <f>+'12_1_1'!D10</f>
        <v>5936461</v>
      </c>
      <c r="E10" s="40">
        <f>+'12_1_1'!E10</f>
        <v>3056202</v>
      </c>
      <c r="F10" s="40">
        <f>+'12_1_1'!F10</f>
        <v>1532147</v>
      </c>
      <c r="G10" s="40">
        <f>+'12_1_1'!G10</f>
        <v>777926</v>
      </c>
      <c r="H10" s="40">
        <f>+'12_1_1'!H10</f>
        <v>421141</v>
      </c>
      <c r="I10" s="47">
        <f>+H10*'12_1_3'!I$28</f>
        <v>266045.66740405269</v>
      </c>
      <c r="J10" s="47">
        <f>+I10*'12_1_3'!J$28</f>
        <v>179258.34042334423</v>
      </c>
      <c r="K10" s="47">
        <f>+J10*'12_1_3'!K$28</f>
        <v>103936.1938005535</v>
      </c>
      <c r="L10" s="47">
        <f>+K10*'12_1_3'!L$28</f>
        <v>0</v>
      </c>
    </row>
    <row r="11" spans="1:12" x14ac:dyDescent="0.25">
      <c r="A11" s="11">
        <f>+'12_1_1'!A11</f>
        <v>2002</v>
      </c>
      <c r="B11" s="40">
        <f>+'12_1_1'!B11</f>
        <v>20662461</v>
      </c>
      <c r="C11" s="40">
        <f>+'12_1_1'!C11</f>
        <v>11176330</v>
      </c>
      <c r="D11" s="40">
        <f>+'12_1_1'!D11</f>
        <v>6198509</v>
      </c>
      <c r="E11" s="40">
        <f>+'12_1_1'!E11</f>
        <v>3350967</v>
      </c>
      <c r="F11" s="40">
        <f>+'12_1_1'!F11</f>
        <v>1609188</v>
      </c>
      <c r="G11" s="40">
        <f>+'12_1_1'!G11</f>
        <v>785497</v>
      </c>
      <c r="H11" s="47">
        <f>+G11*'12_1_3'!H$28</f>
        <v>435835.89100048097</v>
      </c>
      <c r="I11" s="47">
        <f>+H11*'12_1_3'!I$28</f>
        <v>275328.81030311203</v>
      </c>
      <c r="J11" s="47">
        <f>+I11*'12_1_3'!J$28</f>
        <v>185513.20939465822</v>
      </c>
      <c r="K11" s="47">
        <f>+J11*'12_1_3'!K$28</f>
        <v>107562.84387476617</v>
      </c>
      <c r="L11" s="47">
        <f>+K11*'12_1_3'!L$28</f>
        <v>0</v>
      </c>
    </row>
    <row r="12" spans="1:12" x14ac:dyDescent="0.25">
      <c r="A12" s="11">
        <f>+'12_1_1'!A12</f>
        <v>2003</v>
      </c>
      <c r="B12" s="40">
        <f>+'12_1_1'!B12</f>
        <v>21078651</v>
      </c>
      <c r="C12" s="40">
        <f>+'12_1_1'!C12</f>
        <v>11098119</v>
      </c>
      <c r="D12" s="40">
        <f>+'12_1_1'!D12</f>
        <v>6398219</v>
      </c>
      <c r="E12" s="40">
        <f>+'12_1_1'!E12</f>
        <v>3431210</v>
      </c>
      <c r="F12" s="40">
        <f>+'12_1_1'!F12</f>
        <v>1634690</v>
      </c>
      <c r="G12" s="47">
        <f>+F12*'12_1_3'!G$28</f>
        <v>835580.60148679023</v>
      </c>
      <c r="H12" s="47">
        <f>+G12*'12_1_3'!H$28</f>
        <v>463624.96095047216</v>
      </c>
      <c r="I12" s="47">
        <f>+H12*'12_1_3'!I$28</f>
        <v>292883.88487762108</v>
      </c>
      <c r="J12" s="47">
        <f>+I12*'12_1_3'!J$28</f>
        <v>197341.60549274331</v>
      </c>
      <c r="K12" s="47">
        <f>+J12*'12_1_3'!K$28</f>
        <v>114421.09362926509</v>
      </c>
      <c r="L12" s="47">
        <f>+K12*'12_1_3'!L$28</f>
        <v>0</v>
      </c>
    </row>
    <row r="13" spans="1:12" x14ac:dyDescent="0.25">
      <c r="A13" s="11">
        <f>+'12_1_1'!A13</f>
        <v>2004</v>
      </c>
      <c r="B13" s="40">
        <f>+'12_1_1'!B13</f>
        <v>21047539</v>
      </c>
      <c r="C13" s="40">
        <f>+'12_1_1'!C13</f>
        <v>11150459</v>
      </c>
      <c r="D13" s="40">
        <f>+'12_1_1'!D13</f>
        <v>6316995</v>
      </c>
      <c r="E13" s="40">
        <f>+'12_1_1'!E13</f>
        <v>3201985</v>
      </c>
      <c r="F13" s="47">
        <f>+E13*'12_1_3'!F$28</f>
        <v>1556119.6844223402</v>
      </c>
      <c r="G13" s="47">
        <f>+F13*'12_1_3'!G$28</f>
        <v>795418.96132909181</v>
      </c>
      <c r="H13" s="47">
        <f>+G13*'12_1_3'!H$28</f>
        <v>441341.12762943952</v>
      </c>
      <c r="I13" s="47">
        <f>+H13*'12_1_3'!I$28</f>
        <v>278806.61073852086</v>
      </c>
      <c r="J13" s="47">
        <f>+I13*'12_1_3'!J$28</f>
        <v>187856.50910127646</v>
      </c>
      <c r="K13" s="47">
        <f>+J13*'12_1_3'!K$28</f>
        <v>108921.51790836855</v>
      </c>
      <c r="L13" s="47">
        <f>+K13*'12_1_3'!L$28</f>
        <v>0</v>
      </c>
    </row>
    <row r="14" spans="1:12" x14ac:dyDescent="0.25">
      <c r="A14" s="11">
        <f>+'12_1_1'!A14</f>
        <v>2005</v>
      </c>
      <c r="B14" s="40">
        <f>+'12_1_1'!B14</f>
        <v>21260172</v>
      </c>
      <c r="C14" s="40">
        <f>+'12_1_1'!C14</f>
        <v>11087832</v>
      </c>
      <c r="D14" s="40">
        <f>+'12_1_1'!D14</f>
        <v>6141416</v>
      </c>
      <c r="E14" s="47">
        <f>+D14*'12_1_3'!E$28</f>
        <v>3242193.8599365489</v>
      </c>
      <c r="F14" s="47">
        <f>+E14*'12_1_3'!F$28</f>
        <v>1575660.6249437495</v>
      </c>
      <c r="G14" s="47">
        <f>+F14*'12_1_3'!G$28</f>
        <v>805407.41836650984</v>
      </c>
      <c r="H14" s="47">
        <f>+G14*'12_1_3'!H$28</f>
        <v>446883.2596460139</v>
      </c>
      <c r="I14" s="47">
        <f>+H14*'12_1_3'!I$28</f>
        <v>282307.71894501441</v>
      </c>
      <c r="J14" s="47">
        <f>+I14*'12_1_3'!J$28</f>
        <v>190215.51330105329</v>
      </c>
      <c r="K14" s="47">
        <f>+J14*'12_1_3'!K$28</f>
        <v>110289.29760054512</v>
      </c>
      <c r="L14" s="47">
        <f>+K14*'12_1_3'!L$28</f>
        <v>0</v>
      </c>
    </row>
    <row r="15" spans="1:12" x14ac:dyDescent="0.25">
      <c r="A15" s="11">
        <f>+'12_1_1'!A15</f>
        <v>2006</v>
      </c>
      <c r="B15" s="40">
        <f>+'12_1_1'!B15</f>
        <v>20973908</v>
      </c>
      <c r="C15" s="40">
        <f>+'12_1_1'!C15</f>
        <v>11034842</v>
      </c>
      <c r="D15" s="47">
        <f>+C15*'12_1_3'!D$28</f>
        <v>6241766.5629469967</v>
      </c>
      <c r="E15" s="47">
        <f>+D15*'12_1_3'!E$28</f>
        <v>3295171.2154890676</v>
      </c>
      <c r="F15" s="47">
        <f>+E15*'12_1_3'!F$28</f>
        <v>1601406.8747868673</v>
      </c>
      <c r="G15" s="47">
        <f>+F15*'12_1_3'!G$28</f>
        <v>818567.75269897748</v>
      </c>
      <c r="H15" s="47">
        <f>+G15*'12_1_3'!H$28</f>
        <v>454185.31941155758</v>
      </c>
      <c r="I15" s="47">
        <f>+H15*'12_1_3'!I$28</f>
        <v>286920.61905150692</v>
      </c>
      <c r="J15" s="47">
        <f>+I15*'12_1_3'!J$28</f>
        <v>193323.62938389357</v>
      </c>
      <c r="K15" s="47">
        <f>+J15*'12_1_3'!K$28</f>
        <v>112091.42158974298</v>
      </c>
      <c r="L15" s="47">
        <f>+K15*'12_1_3'!L$28</f>
        <v>0</v>
      </c>
    </row>
    <row r="16" spans="1:12" x14ac:dyDescent="0.25">
      <c r="A16" s="11">
        <f>+'12_1_1'!A16</f>
        <v>2007</v>
      </c>
      <c r="B16" s="40">
        <f>+'12_1_1'!B16</f>
        <v>21623594</v>
      </c>
      <c r="C16" s="47">
        <f>+B16*'12_1_3'!C$28</f>
        <v>11369887.522261932</v>
      </c>
      <c r="D16" s="47">
        <f>+C16*'12_1_3'!D$28</f>
        <v>6431282.2749000667</v>
      </c>
      <c r="E16" s="47">
        <f>+D16*'12_1_3'!E$28</f>
        <v>3395220.8909475855</v>
      </c>
      <c r="F16" s="47">
        <f>+E16*'12_1_3'!F$28</f>
        <v>1650029.6101841494</v>
      </c>
      <c r="G16" s="47">
        <f>+F16*'12_1_3'!G$28</f>
        <v>843421.52588483773</v>
      </c>
      <c r="H16" s="47">
        <f>+G16*'12_1_3'!H$28</f>
        <v>467975.52660672605</v>
      </c>
      <c r="I16" s="47">
        <f>+H16*'12_1_3'!I$28</f>
        <v>295632.24978059472</v>
      </c>
      <c r="J16" s="47">
        <f>+I16*'12_1_3'!J$28</f>
        <v>199193.42039426768</v>
      </c>
      <c r="K16" s="47">
        <f>+J16*'12_1_3'!K$28</f>
        <v>115494.79871898667</v>
      </c>
      <c r="L16" s="47">
        <f>+K16*'12_1_3'!L$28</f>
        <v>0</v>
      </c>
    </row>
    <row r="17" spans="1:12" x14ac:dyDescent="0.25">
      <c r="A17" s="15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15"/>
    </row>
    <row r="18" spans="1:12" x14ac:dyDescent="0.25">
      <c r="A18" s="6" t="s">
        <v>5</v>
      </c>
      <c r="B18" s="44" t="s">
        <v>8</v>
      </c>
      <c r="C18" s="45"/>
      <c r="D18" s="45"/>
      <c r="E18" s="45"/>
      <c r="F18" s="44"/>
      <c r="G18" s="45"/>
      <c r="H18" s="45"/>
      <c r="I18" s="45"/>
      <c r="J18" s="45"/>
      <c r="K18" s="45"/>
      <c r="L18" s="45"/>
    </row>
    <row r="19" spans="1:12" ht="13.8" thickBot="1" x14ac:dyDescent="0.3">
      <c r="A19" s="8" t="s">
        <v>7</v>
      </c>
      <c r="B19" s="9">
        <f>+B6</f>
        <v>12</v>
      </c>
      <c r="C19" s="9">
        <f t="shared" ref="C19:L19" si="0">+C6</f>
        <v>24</v>
      </c>
      <c r="D19" s="9">
        <f t="shared" si="0"/>
        <v>36</v>
      </c>
      <c r="E19" s="9">
        <f t="shared" si="0"/>
        <v>48</v>
      </c>
      <c r="F19" s="9">
        <f t="shared" si="0"/>
        <v>60</v>
      </c>
      <c r="G19" s="9">
        <f t="shared" si="0"/>
        <v>72</v>
      </c>
      <c r="H19" s="9">
        <f t="shared" si="0"/>
        <v>84</v>
      </c>
      <c r="I19" s="9">
        <f t="shared" si="0"/>
        <v>96</v>
      </c>
      <c r="J19" s="9">
        <f t="shared" si="0"/>
        <v>108</v>
      </c>
      <c r="K19" s="9">
        <f t="shared" si="0"/>
        <v>120</v>
      </c>
      <c r="L19" s="9" t="str">
        <f t="shared" si="0"/>
        <v>To Ult</v>
      </c>
    </row>
    <row r="20" spans="1:12" x14ac:dyDescent="0.25">
      <c r="A20" s="11">
        <f>+A7</f>
        <v>1998</v>
      </c>
      <c r="B20" s="40">
        <f>+'12_1_1'!B20</f>
        <v>18539254</v>
      </c>
      <c r="C20" s="40">
        <f>+'12_1_1'!C20</f>
        <v>14691785</v>
      </c>
      <c r="D20" s="40">
        <f>+'12_1_1'!D20</f>
        <v>6830969</v>
      </c>
      <c r="E20" s="40">
        <f>+'12_1_1'!E20</f>
        <v>3830031</v>
      </c>
      <c r="F20" s="40">
        <f>+'12_1_1'!F20</f>
        <v>2004496</v>
      </c>
      <c r="G20" s="40">
        <f>+'12_1_1'!G20</f>
        <v>868887</v>
      </c>
      <c r="H20" s="40">
        <f>+'12_1_1'!H20</f>
        <v>455900</v>
      </c>
      <c r="I20" s="40">
        <f>+'12_1_1'!I20</f>
        <v>225555</v>
      </c>
      <c r="J20" s="40">
        <f>+'12_1_1'!J20</f>
        <v>108579</v>
      </c>
      <c r="K20" s="40">
        <f>+'12_1_1'!K20</f>
        <v>88731</v>
      </c>
      <c r="L20" s="47">
        <f>+K7*'12_1_2'!L$28</f>
        <v>107928.70000000001</v>
      </c>
    </row>
    <row r="21" spans="1:12" x14ac:dyDescent="0.25">
      <c r="A21" s="11">
        <f t="shared" ref="A21:A29" si="1">+A8</f>
        <v>1999</v>
      </c>
      <c r="B21" s="40">
        <f>+'12_1_1'!B21</f>
        <v>20410193</v>
      </c>
      <c r="C21" s="40">
        <f>+'12_1_1'!C21</f>
        <v>15680491</v>
      </c>
      <c r="D21" s="40">
        <f>+'12_1_1'!D21</f>
        <v>7168718</v>
      </c>
      <c r="E21" s="40">
        <f>+'12_1_1'!E21</f>
        <v>3899839</v>
      </c>
      <c r="F21" s="40">
        <f>+'12_1_1'!F21</f>
        <v>2049291</v>
      </c>
      <c r="G21" s="40">
        <f>+'12_1_1'!G21</f>
        <v>953511</v>
      </c>
      <c r="H21" s="40">
        <f>+'12_1_1'!H21</f>
        <v>463714</v>
      </c>
      <c r="I21" s="40">
        <f>+'12_1_1'!I21</f>
        <v>253051</v>
      </c>
      <c r="J21" s="40">
        <f>+'12_1_1'!J21</f>
        <v>121726</v>
      </c>
      <c r="K21" s="47">
        <f>+J8*'12_1_2'!K$28</f>
        <v>97126.31527224592</v>
      </c>
      <c r="L21" s="47">
        <f>+K8*'12_1_2'!L$28</f>
        <v>118140.41251787594</v>
      </c>
    </row>
    <row r="22" spans="1:12" x14ac:dyDescent="0.25">
      <c r="A22" s="11">
        <f t="shared" si="1"/>
        <v>2000</v>
      </c>
      <c r="B22" s="40">
        <f>+'12_1_1'!B22</f>
        <v>22120843</v>
      </c>
      <c r="C22" s="40">
        <f>+'12_1_1'!C22</f>
        <v>16855171</v>
      </c>
      <c r="D22" s="40">
        <f>+'12_1_1'!D22</f>
        <v>7413268</v>
      </c>
      <c r="E22" s="40">
        <f>+'12_1_1'!E22</f>
        <v>4173103</v>
      </c>
      <c r="F22" s="40">
        <f>+'12_1_1'!F22</f>
        <v>2172895</v>
      </c>
      <c r="G22" s="40">
        <f>+'12_1_1'!G22</f>
        <v>1004821</v>
      </c>
      <c r="H22" s="40">
        <f>+'12_1_1'!H22</f>
        <v>544233</v>
      </c>
      <c r="I22" s="40">
        <f>+'12_1_1'!I22</f>
        <v>248891</v>
      </c>
      <c r="J22" s="47">
        <f>+I9*'12_1_2'!J$28</f>
        <v>133269.38308048417</v>
      </c>
      <c r="K22" s="47">
        <f>+J9*'12_1_2'!K$28</f>
        <v>107651.45116083264</v>
      </c>
      <c r="L22" s="47">
        <f>+K9*'12_1_2'!L$28</f>
        <v>130942.75030037035</v>
      </c>
    </row>
    <row r="23" spans="1:12" x14ac:dyDescent="0.25">
      <c r="A23" s="11">
        <f t="shared" si="1"/>
        <v>2001</v>
      </c>
      <c r="B23" s="40">
        <f>+'12_1_1'!B23</f>
        <v>22992259</v>
      </c>
      <c r="C23" s="40">
        <f>+'12_1_1'!C23</f>
        <v>17103939</v>
      </c>
      <c r="D23" s="40">
        <f>+'12_1_1'!D23</f>
        <v>7671637</v>
      </c>
      <c r="E23" s="40">
        <f>+'12_1_1'!E23</f>
        <v>4326081</v>
      </c>
      <c r="F23" s="40">
        <f>+'12_1_1'!F23</f>
        <v>2269520</v>
      </c>
      <c r="G23" s="40">
        <f>+'12_1_1'!G23</f>
        <v>1015365</v>
      </c>
      <c r="H23" s="40">
        <f>+'12_1_1'!H23</f>
        <v>499620</v>
      </c>
      <c r="I23" s="47">
        <f>+H10*'12_1_2'!I$28</f>
        <v>233053.02810470489</v>
      </c>
      <c r="J23" s="47">
        <f>+I10*'12_1_2'!J$28</f>
        <v>116361.26196628131</v>
      </c>
      <c r="K23" s="47">
        <f>+J10*'12_1_2'!K$28</f>
        <v>93993.522143124152</v>
      </c>
      <c r="L23" s="47">
        <f>+K10*'12_1_2'!L$28</f>
        <v>114329.81318060886</v>
      </c>
    </row>
    <row r="24" spans="1:12" x14ac:dyDescent="0.25">
      <c r="A24" s="11">
        <f t="shared" si="1"/>
        <v>2002</v>
      </c>
      <c r="B24" s="40">
        <f>+'12_1_1'!B24</f>
        <v>24092782</v>
      </c>
      <c r="C24" s="40">
        <f>+'12_1_1'!C24</f>
        <v>17702531</v>
      </c>
      <c r="D24" s="40">
        <f>+'12_1_1'!D24</f>
        <v>8108490</v>
      </c>
      <c r="E24" s="40">
        <f>+'12_1_1'!E24</f>
        <v>4449081</v>
      </c>
      <c r="F24" s="40">
        <f>+'12_1_1'!F24</f>
        <v>2401492</v>
      </c>
      <c r="G24" s="40">
        <f>+'12_1_1'!G24</f>
        <v>1052839</v>
      </c>
      <c r="H24" s="47">
        <f>+G11*'12_1_2'!H$28</f>
        <v>495995.25583206984</v>
      </c>
      <c r="I24" s="47">
        <f>+H11*'12_1_2'!I$28</f>
        <v>241184.95742369941</v>
      </c>
      <c r="J24" s="47">
        <f>+I11*'12_1_2'!J$28</f>
        <v>120421.4604776419</v>
      </c>
      <c r="K24" s="47">
        <f>+J11*'12_1_2'!K$28</f>
        <v>97273.242148168778</v>
      </c>
      <c r="L24" s="47">
        <f>+K11*'12_1_2'!L$28</f>
        <v>118319.1282622428</v>
      </c>
    </row>
    <row r="25" spans="1:12" x14ac:dyDescent="0.25">
      <c r="A25" s="11">
        <f t="shared" si="1"/>
        <v>2003</v>
      </c>
      <c r="B25" s="40">
        <f>+'12_1_1'!B25</f>
        <v>24084451</v>
      </c>
      <c r="C25" s="40">
        <f>+'12_1_1'!C25</f>
        <v>17315161</v>
      </c>
      <c r="D25" s="40">
        <f>+'12_1_1'!D25</f>
        <v>7670720</v>
      </c>
      <c r="E25" s="40">
        <f>+'12_1_1'!E25</f>
        <v>4513869</v>
      </c>
      <c r="F25" s="40">
        <f>+'12_1_1'!F25</f>
        <v>2346453</v>
      </c>
      <c r="G25" s="47">
        <f>+F12*'12_1_2'!G$28</f>
        <v>1066844.2254813302</v>
      </c>
      <c r="H25" s="47">
        <f>+G12*'12_1_2'!H$28</f>
        <v>527620.11083779484</v>
      </c>
      <c r="I25" s="47">
        <f>+H12*'12_1_2'!I$28</f>
        <v>256563.00634332231</v>
      </c>
      <c r="J25" s="47">
        <f>+I12*'12_1_2'!J$28</f>
        <v>128099.58074674474</v>
      </c>
      <c r="K25" s="47">
        <f>+J12*'12_1_2'!K$28</f>
        <v>103475.42279949773</v>
      </c>
      <c r="L25" s="47">
        <f>+K12*'12_1_2'!L$28</f>
        <v>125863.20299219161</v>
      </c>
    </row>
    <row r="26" spans="1:12" x14ac:dyDescent="0.25">
      <c r="A26" s="11">
        <f t="shared" si="1"/>
        <v>2004</v>
      </c>
      <c r="B26" s="40">
        <f>+'12_1_1'!B26</f>
        <v>24369770</v>
      </c>
      <c r="C26" s="40">
        <f>+'12_1_1'!C26</f>
        <v>17120093</v>
      </c>
      <c r="D26" s="40">
        <f>+'12_1_1'!D26</f>
        <v>7746815</v>
      </c>
      <c r="E26" s="40">
        <f>+'12_1_1'!E26</f>
        <v>4537994</v>
      </c>
      <c r="F26" s="47">
        <f>+E13*'12_1_2'!F$28</f>
        <v>2287398.9833760411</v>
      </c>
      <c r="G26" s="47">
        <f>+F13*'12_1_2'!G$28</f>
        <v>1015567.0490942036</v>
      </c>
      <c r="H26" s="47">
        <f>+G13*'12_1_2'!H$28</f>
        <v>502260.39210601972</v>
      </c>
      <c r="I26" s="47">
        <f>+H13*'12_1_2'!I$28</f>
        <v>244231.47169519452</v>
      </c>
      <c r="J26" s="47">
        <f>+I13*'12_1_2'!J$28</f>
        <v>121942.55740614948</v>
      </c>
      <c r="K26" s="47">
        <f>+J13*'12_1_2'!K$28</f>
        <v>98501.943654284667</v>
      </c>
      <c r="L26" s="47">
        <f>+K13*'12_1_2'!L$28</f>
        <v>119813.66969920542</v>
      </c>
    </row>
    <row r="27" spans="1:12" x14ac:dyDescent="0.25">
      <c r="A27" s="11">
        <f t="shared" si="1"/>
        <v>2005</v>
      </c>
      <c r="B27" s="40">
        <f>+'12_1_1'!B27</f>
        <v>25100697</v>
      </c>
      <c r="C27" s="40">
        <f>+'12_1_1'!C27</f>
        <v>17601532</v>
      </c>
      <c r="D27" s="40">
        <f>+'12_1_1'!D27</f>
        <v>7942765</v>
      </c>
      <c r="E27" s="47">
        <f>+D14*'12_1_2'!E$28</f>
        <v>4384220.2819223888</v>
      </c>
      <c r="F27" s="47">
        <f>+E14*'12_1_2'!F$28</f>
        <v>2316122.9484606907</v>
      </c>
      <c r="G27" s="47">
        <f>+F14*'12_1_2'!G$28</f>
        <v>1028320.0111577995</v>
      </c>
      <c r="H27" s="47">
        <f>+G14*'12_1_2'!H$28</f>
        <v>508567.51651724189</v>
      </c>
      <c r="I27" s="47">
        <f>+H14*'12_1_2'!I$28</f>
        <v>247298.40331339056</v>
      </c>
      <c r="J27" s="47">
        <f>+I14*'12_1_2'!J$28</f>
        <v>123473.84853057652</v>
      </c>
      <c r="K27" s="47">
        <f>+J14*'12_1_2'!K$28</f>
        <v>99738.879759817035</v>
      </c>
      <c r="L27" s="47">
        <f>+K14*'12_1_2'!L$28</f>
        <v>121318.22736059965</v>
      </c>
    </row>
    <row r="28" spans="1:12" x14ac:dyDescent="0.25">
      <c r="A28" s="11">
        <f t="shared" si="1"/>
        <v>2006</v>
      </c>
      <c r="B28" s="40">
        <f>+'12_1_1'!B28</f>
        <v>25608776</v>
      </c>
      <c r="C28" s="40">
        <f>+'12_1_1'!C28</f>
        <v>17997721</v>
      </c>
      <c r="D28" s="47">
        <f>+C15*'12_1_2'!D$28</f>
        <v>7732760.0059999553</v>
      </c>
      <c r="E28" s="47">
        <f>+D15*'12_1_2'!E$28</f>
        <v>4455858.3167623272</v>
      </c>
      <c r="F28" s="47">
        <f>+E15*'12_1_2'!F$28</f>
        <v>2353968.331631687</v>
      </c>
      <c r="G28" s="47">
        <f>+F15*'12_1_2'!G$28</f>
        <v>1045122.730922972</v>
      </c>
      <c r="H28" s="47">
        <f>+G15*'12_1_2'!H$28</f>
        <v>516877.49528745725</v>
      </c>
      <c r="I28" s="47">
        <f>+H15*'12_1_2'!I$28</f>
        <v>251339.25219716461</v>
      </c>
      <c r="J28" s="47">
        <f>+I15*'12_1_2'!J$28</f>
        <v>125491.407707365</v>
      </c>
      <c r="K28" s="47">
        <f>+J15*'12_1_2'!K$28</f>
        <v>101368.61022126117</v>
      </c>
      <c r="L28" s="47">
        <f>+K15*'12_1_2'!L$28</f>
        <v>123300.56374871729</v>
      </c>
    </row>
    <row r="29" spans="1:12" x14ac:dyDescent="0.25">
      <c r="A29" s="11">
        <f t="shared" si="1"/>
        <v>2007</v>
      </c>
      <c r="B29" s="40">
        <f>+'12_1_1'!B29</f>
        <v>27229969</v>
      </c>
      <c r="C29" s="47">
        <f>+B16*'12_1_2'!C$28</f>
        <v>18015428.933186479</v>
      </c>
      <c r="D29" s="47">
        <f>+C16*'12_1_2'!D$28</f>
        <v>7967546.0242081396</v>
      </c>
      <c r="E29" s="47">
        <f>+D16*'12_1_2'!E$28</f>
        <v>4591149.3682214059</v>
      </c>
      <c r="F29" s="47">
        <f>+E16*'12_1_2'!F$28</f>
        <v>2425440.7232671622</v>
      </c>
      <c r="G29" s="47">
        <f>+F16*'12_1_2'!G$28</f>
        <v>1076855.2823459923</v>
      </c>
      <c r="H29" s="47">
        <f>+G16*'12_1_2'!H$28</f>
        <v>532571.19442279835</v>
      </c>
      <c r="I29" s="47">
        <f>+H16*'12_1_2'!I$28</f>
        <v>258970.54324939012</v>
      </c>
      <c r="J29" s="47">
        <f>+I16*'12_1_2'!J$28</f>
        <v>129301.64207544195</v>
      </c>
      <c r="K29" s="47">
        <f>+J16*'12_1_2'!K$28</f>
        <v>104446.415862026</v>
      </c>
      <c r="L29" s="47">
        <f>+K16*'12_1_2'!L$28</f>
        <v>127044.27859088534</v>
      </c>
    </row>
    <row r="30" spans="1:12" x14ac:dyDescent="0.25">
      <c r="A30" s="15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25">
      <c r="A31" s="6" t="s">
        <v>5</v>
      </c>
      <c r="B31" s="44" t="s">
        <v>31</v>
      </c>
      <c r="C31" s="45"/>
      <c r="D31" s="45"/>
      <c r="E31" s="45"/>
      <c r="F31" s="44"/>
      <c r="G31" s="45"/>
      <c r="H31" s="45"/>
      <c r="I31" s="45"/>
      <c r="J31" s="45"/>
      <c r="K31" s="45"/>
      <c r="L31" s="45"/>
    </row>
    <row r="32" spans="1:12" ht="13.8" thickBot="1" x14ac:dyDescent="0.3">
      <c r="A32" s="8" t="s">
        <v>7</v>
      </c>
      <c r="B32" s="9">
        <f>+B19</f>
        <v>12</v>
      </c>
      <c r="C32" s="9">
        <f t="shared" ref="C32:L32" si="2">+C19</f>
        <v>24</v>
      </c>
      <c r="D32" s="9">
        <f t="shared" si="2"/>
        <v>36</v>
      </c>
      <c r="E32" s="9">
        <f t="shared" si="2"/>
        <v>48</v>
      </c>
      <c r="F32" s="9">
        <f t="shared" si="2"/>
        <v>60</v>
      </c>
      <c r="G32" s="9">
        <f t="shared" si="2"/>
        <v>72</v>
      </c>
      <c r="H32" s="9">
        <f t="shared" si="2"/>
        <v>84</v>
      </c>
      <c r="I32" s="9">
        <f t="shared" si="2"/>
        <v>96</v>
      </c>
      <c r="J32" s="9">
        <f t="shared" si="2"/>
        <v>108</v>
      </c>
      <c r="K32" s="9">
        <f t="shared" si="2"/>
        <v>120</v>
      </c>
      <c r="L32" s="9" t="str">
        <f t="shared" si="2"/>
        <v>To Ult</v>
      </c>
    </row>
    <row r="33" spans="1:12" x14ac:dyDescent="0.25">
      <c r="A33" s="11">
        <f>+A20</f>
        <v>1998</v>
      </c>
      <c r="B33" s="40">
        <f>SUM($B20:B20)</f>
        <v>18539254</v>
      </c>
      <c r="C33" s="40">
        <f>SUM($B20:C20)</f>
        <v>33231039</v>
      </c>
      <c r="D33" s="40">
        <f>SUM($B20:D20)</f>
        <v>40062008</v>
      </c>
      <c r="E33" s="40">
        <f>SUM($B20:E20)</f>
        <v>43892039</v>
      </c>
      <c r="F33" s="40">
        <f>SUM($B20:F20)</f>
        <v>45896535</v>
      </c>
      <c r="G33" s="40">
        <f>SUM($B20:G20)</f>
        <v>46765422</v>
      </c>
      <c r="H33" s="40">
        <f>SUM($B20:H20)</f>
        <v>47221322</v>
      </c>
      <c r="I33" s="40">
        <f>SUM($B20:I20)</f>
        <v>47446877</v>
      </c>
      <c r="J33" s="40">
        <f>SUM($B20:J20)</f>
        <v>47555456</v>
      </c>
      <c r="K33" s="40">
        <f>SUM($B20:K20)</f>
        <v>47644187</v>
      </c>
      <c r="L33" s="40">
        <f>SUM($B20:L20)</f>
        <v>47752115.700000003</v>
      </c>
    </row>
    <row r="34" spans="1:12" x14ac:dyDescent="0.25">
      <c r="A34" s="11">
        <f t="shared" ref="A34:A42" si="3">+A21</f>
        <v>1999</v>
      </c>
      <c r="B34" s="40">
        <f>SUM($B21:B21)</f>
        <v>20410193</v>
      </c>
      <c r="C34" s="40">
        <f>SUM($B21:C21)</f>
        <v>36090684</v>
      </c>
      <c r="D34" s="40">
        <f>SUM($B21:D21)</f>
        <v>43259402</v>
      </c>
      <c r="E34" s="40">
        <f>SUM($B21:E21)</f>
        <v>47159241</v>
      </c>
      <c r="F34" s="40">
        <f>SUM($B21:F21)</f>
        <v>49208532</v>
      </c>
      <c r="G34" s="40">
        <f>SUM($B21:G21)</f>
        <v>50162043</v>
      </c>
      <c r="H34" s="40">
        <f>SUM($B21:H21)</f>
        <v>50625757</v>
      </c>
      <c r="I34" s="40">
        <f>SUM($B21:I21)</f>
        <v>50878808</v>
      </c>
      <c r="J34" s="40">
        <f>SUM($B21:J21)</f>
        <v>51000534</v>
      </c>
      <c r="K34" s="40">
        <f>SUM($B21:K21)</f>
        <v>51097660.315272249</v>
      </c>
      <c r="L34" s="40">
        <f>SUM($B21:L21)</f>
        <v>51215800.727790125</v>
      </c>
    </row>
    <row r="35" spans="1:12" x14ac:dyDescent="0.25">
      <c r="A35" s="11">
        <f t="shared" si="3"/>
        <v>2000</v>
      </c>
      <c r="B35" s="40">
        <f>SUM($B22:B22)</f>
        <v>22120843</v>
      </c>
      <c r="C35" s="40">
        <f>SUM($B22:C22)</f>
        <v>38976014</v>
      </c>
      <c r="D35" s="40">
        <f>SUM($B22:D22)</f>
        <v>46389282</v>
      </c>
      <c r="E35" s="40">
        <f>SUM($B22:E22)</f>
        <v>50562385</v>
      </c>
      <c r="F35" s="40">
        <f>SUM($B22:F22)</f>
        <v>52735280</v>
      </c>
      <c r="G35" s="40">
        <f>SUM($B22:G22)</f>
        <v>53740101</v>
      </c>
      <c r="H35" s="40">
        <f>SUM($B22:H22)</f>
        <v>54284334</v>
      </c>
      <c r="I35" s="40">
        <f>SUM($B22:I22)</f>
        <v>54533225</v>
      </c>
      <c r="J35" s="40">
        <f>SUM($B22:J22)</f>
        <v>54666494.383080482</v>
      </c>
      <c r="K35" s="40">
        <f>SUM($B22:K22)</f>
        <v>54774145.834241316</v>
      </c>
      <c r="L35" s="40">
        <f>SUM($B22:L22)</f>
        <v>54905088.584541686</v>
      </c>
    </row>
    <row r="36" spans="1:12" x14ac:dyDescent="0.25">
      <c r="A36" s="11">
        <f t="shared" si="3"/>
        <v>2001</v>
      </c>
      <c r="B36" s="40">
        <f>SUM($B23:B23)</f>
        <v>22992259</v>
      </c>
      <c r="C36" s="40">
        <f>SUM($B23:C23)</f>
        <v>40096198</v>
      </c>
      <c r="D36" s="40">
        <f>SUM($B23:D23)</f>
        <v>47767835</v>
      </c>
      <c r="E36" s="40">
        <f>SUM($B23:E23)</f>
        <v>52093916</v>
      </c>
      <c r="F36" s="40">
        <f>SUM($B23:F23)</f>
        <v>54363436</v>
      </c>
      <c r="G36" s="40">
        <f>SUM($B23:G23)</f>
        <v>55378801</v>
      </c>
      <c r="H36" s="40">
        <f>SUM($B23:H23)</f>
        <v>55878421</v>
      </c>
      <c r="I36" s="40">
        <f>SUM($B23:I23)</f>
        <v>56111474.028104708</v>
      </c>
      <c r="J36" s="40">
        <f>SUM($B23:J23)</f>
        <v>56227835.290070988</v>
      </c>
      <c r="K36" s="40">
        <f>SUM($B23:K23)</f>
        <v>56321828.812214114</v>
      </c>
      <c r="L36" s="40">
        <f>SUM($B23:L23)</f>
        <v>56436158.625394724</v>
      </c>
    </row>
    <row r="37" spans="1:12" x14ac:dyDescent="0.25">
      <c r="A37" s="11">
        <f t="shared" si="3"/>
        <v>2002</v>
      </c>
      <c r="B37" s="40">
        <f>SUM($B24:B24)</f>
        <v>24092782</v>
      </c>
      <c r="C37" s="40">
        <f>SUM($B24:C24)</f>
        <v>41795313</v>
      </c>
      <c r="D37" s="40">
        <f>SUM($B24:D24)</f>
        <v>49903803</v>
      </c>
      <c r="E37" s="40">
        <f>SUM($B24:E24)</f>
        <v>54352884</v>
      </c>
      <c r="F37" s="40">
        <f>SUM($B24:F24)</f>
        <v>56754376</v>
      </c>
      <c r="G37" s="40">
        <f>SUM($B24:G24)</f>
        <v>57807215</v>
      </c>
      <c r="H37" s="40">
        <f>SUM($B24:H24)</f>
        <v>58303210.255832069</v>
      </c>
      <c r="I37" s="40">
        <f>SUM($B24:I24)</f>
        <v>58544395.213255771</v>
      </c>
      <c r="J37" s="40">
        <f>SUM($B24:J24)</f>
        <v>58664816.673733413</v>
      </c>
      <c r="K37" s="40">
        <f>SUM($B24:K24)</f>
        <v>58762089.915881582</v>
      </c>
      <c r="L37" s="40">
        <f>SUM($B24:L24)</f>
        <v>58880409.044143826</v>
      </c>
    </row>
    <row r="38" spans="1:12" x14ac:dyDescent="0.25">
      <c r="A38" s="11">
        <f t="shared" si="3"/>
        <v>2003</v>
      </c>
      <c r="B38" s="40">
        <f>SUM($B25:B25)</f>
        <v>24084451</v>
      </c>
      <c r="C38" s="40">
        <f>SUM($B25:C25)</f>
        <v>41399612</v>
      </c>
      <c r="D38" s="40">
        <f>SUM($B25:D25)</f>
        <v>49070332</v>
      </c>
      <c r="E38" s="40">
        <f>SUM($B25:E25)</f>
        <v>53584201</v>
      </c>
      <c r="F38" s="40">
        <f>SUM($B25:F25)</f>
        <v>55930654</v>
      </c>
      <c r="G38" s="40">
        <f>SUM($B25:G25)</f>
        <v>56997498.225481331</v>
      </c>
      <c r="H38" s="40">
        <f>SUM($B25:H25)</f>
        <v>57525118.336319126</v>
      </c>
      <c r="I38" s="40">
        <f>SUM($B25:I25)</f>
        <v>57781681.342662446</v>
      </c>
      <c r="J38" s="40">
        <f>SUM($B25:J25)</f>
        <v>57909780.923409194</v>
      </c>
      <c r="K38" s="40">
        <f>SUM($B25:K25)</f>
        <v>58013256.346208692</v>
      </c>
      <c r="L38" s="40">
        <f>SUM($B25:L25)</f>
        <v>58139119.549200885</v>
      </c>
    </row>
    <row r="39" spans="1:12" x14ac:dyDescent="0.25">
      <c r="A39" s="11">
        <f t="shared" si="3"/>
        <v>2004</v>
      </c>
      <c r="B39" s="40">
        <f>SUM($B26:B26)</f>
        <v>24369770</v>
      </c>
      <c r="C39" s="40">
        <f>SUM($B26:C26)</f>
        <v>41489863</v>
      </c>
      <c r="D39" s="40">
        <f>SUM($B26:D26)</f>
        <v>49236678</v>
      </c>
      <c r="E39" s="40">
        <f>SUM($B26:E26)</f>
        <v>53774672</v>
      </c>
      <c r="F39" s="40">
        <f>SUM($B26:F26)</f>
        <v>56062070.983376041</v>
      </c>
      <c r="G39" s="40">
        <f>SUM($B26:G26)</f>
        <v>57077638.032470241</v>
      </c>
      <c r="H39" s="40">
        <f>SUM($B26:H26)</f>
        <v>57579898.42457626</v>
      </c>
      <c r="I39" s="40">
        <f>SUM($B26:I26)</f>
        <v>57824129.896271452</v>
      </c>
      <c r="J39" s="40">
        <f>SUM($B26:J26)</f>
        <v>57946072.453677602</v>
      </c>
      <c r="K39" s="40">
        <f>SUM($B26:K26)</f>
        <v>58044574.397331886</v>
      </c>
      <c r="L39" s="40">
        <f>SUM($B26:L26)</f>
        <v>58164388.067031093</v>
      </c>
    </row>
    <row r="40" spans="1:12" x14ac:dyDescent="0.25">
      <c r="A40" s="11">
        <f t="shared" si="3"/>
        <v>2005</v>
      </c>
      <c r="B40" s="40">
        <f>SUM($B27:B27)</f>
        <v>25100697</v>
      </c>
      <c r="C40" s="40">
        <f>SUM($B27:C27)</f>
        <v>42702229</v>
      </c>
      <c r="D40" s="40">
        <f>SUM($B27:D27)</f>
        <v>50644994</v>
      </c>
      <c r="E40" s="40">
        <f>SUM($B27:E27)</f>
        <v>55029214.281922385</v>
      </c>
      <c r="F40" s="40">
        <f>SUM($B27:F27)</f>
        <v>57345337.230383076</v>
      </c>
      <c r="G40" s="40">
        <f>SUM($B27:G27)</f>
        <v>58373657.241540879</v>
      </c>
      <c r="H40" s="40">
        <f>SUM($B27:H27)</f>
        <v>58882224.758058123</v>
      </c>
      <c r="I40" s="40">
        <f>SUM($B27:I27)</f>
        <v>59129523.161371514</v>
      </c>
      <c r="J40" s="40">
        <f>SUM($B27:J27)</f>
        <v>59252997.00990209</v>
      </c>
      <c r="K40" s="40">
        <f>SUM($B27:K27)</f>
        <v>59352735.889661908</v>
      </c>
      <c r="L40" s="40">
        <f>SUM($B27:L27)</f>
        <v>59474054.117022507</v>
      </c>
    </row>
    <row r="41" spans="1:12" x14ac:dyDescent="0.25">
      <c r="A41" s="11">
        <f t="shared" si="3"/>
        <v>2006</v>
      </c>
      <c r="B41" s="40">
        <f>SUM($B28:B28)</f>
        <v>25608776</v>
      </c>
      <c r="C41" s="40">
        <f>SUM($B28:C28)</f>
        <v>43606497</v>
      </c>
      <c r="D41" s="40">
        <f>SUM($B28:D28)</f>
        <v>51339257.005999953</v>
      </c>
      <c r="E41" s="40">
        <f>SUM($B28:E28)</f>
        <v>55795115.322762281</v>
      </c>
      <c r="F41" s="40">
        <f>SUM($B28:F28)</f>
        <v>58149083.654393971</v>
      </c>
      <c r="G41" s="40">
        <f>SUM($B28:G28)</f>
        <v>59194206.385316946</v>
      </c>
      <c r="H41" s="40">
        <f>SUM($B28:H28)</f>
        <v>59711083.880604401</v>
      </c>
      <c r="I41" s="40">
        <f>SUM($B28:I28)</f>
        <v>59962423.132801563</v>
      </c>
      <c r="J41" s="40">
        <f>SUM($B28:J28)</f>
        <v>60087914.540508926</v>
      </c>
      <c r="K41" s="40">
        <f>SUM($B28:K28)</f>
        <v>60189283.150730185</v>
      </c>
      <c r="L41" s="40">
        <f>SUM($B28:L28)</f>
        <v>60312583.714478903</v>
      </c>
    </row>
    <row r="42" spans="1:12" x14ac:dyDescent="0.25">
      <c r="A42" s="11">
        <f t="shared" si="3"/>
        <v>2007</v>
      </c>
      <c r="B42" s="40">
        <f>SUM($B29:B29)</f>
        <v>27229969</v>
      </c>
      <c r="C42" s="40">
        <f>SUM($B29:C29)</f>
        <v>45245397.933186479</v>
      </c>
      <c r="D42" s="40">
        <f>SUM($B29:D29)</f>
        <v>53212943.957394615</v>
      </c>
      <c r="E42" s="40">
        <f>SUM($B29:E29)</f>
        <v>57804093.325616017</v>
      </c>
      <c r="F42" s="40">
        <f>SUM($B29:F29)</f>
        <v>60229534.048883177</v>
      </c>
      <c r="G42" s="40">
        <f>SUM($B29:G29)</f>
        <v>61306389.331229173</v>
      </c>
      <c r="H42" s="40">
        <f>SUM($B29:H29)</f>
        <v>61838960.525651969</v>
      </c>
      <c r="I42" s="40">
        <f>SUM($B29:I29)</f>
        <v>62097931.06890136</v>
      </c>
      <c r="J42" s="40">
        <f>SUM($B29:J29)</f>
        <v>62227232.710976802</v>
      </c>
      <c r="K42" s="40">
        <f>SUM($B29:K29)</f>
        <v>62331679.126838826</v>
      </c>
      <c r="L42" s="40">
        <f>SUM($B29:L29)</f>
        <v>62458723.405429713</v>
      </c>
    </row>
    <row r="44" spans="1:12" x14ac:dyDescent="0.25">
      <c r="A44" s="5" t="s">
        <v>32</v>
      </c>
      <c r="L44" s="15">
        <v>273</v>
      </c>
    </row>
    <row r="45" spans="1:12" x14ac:dyDescent="0.25">
      <c r="A45" s="5"/>
      <c r="C45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66"/>
  </sheetPr>
  <dimension ref="A1:G32"/>
  <sheetViews>
    <sheetView showGridLines="0" zoomScaleNormal="100" workbookViewId="0">
      <selection activeCell="F52" sqref="F52"/>
    </sheetView>
  </sheetViews>
  <sheetFormatPr defaultColWidth="9.109375" defaultRowHeight="13.2" x14ac:dyDescent="0.25"/>
  <cols>
    <col min="1" max="1" width="10.5546875" style="3" customWidth="1"/>
    <col min="2" max="7" width="11.33203125" style="3" customWidth="1"/>
    <col min="8" max="16384" width="9.109375" style="3"/>
  </cols>
  <sheetData>
    <row r="1" spans="1:7" x14ac:dyDescent="0.25">
      <c r="A1" s="43" t="s">
        <v>0</v>
      </c>
      <c r="G1" s="4" t="s">
        <v>1</v>
      </c>
    </row>
    <row r="2" spans="1:7" x14ac:dyDescent="0.25">
      <c r="A2" s="43" t="s">
        <v>2</v>
      </c>
      <c r="G2" s="4" t="s">
        <v>33</v>
      </c>
    </row>
    <row r="3" spans="1:7" x14ac:dyDescent="0.25">
      <c r="A3" s="43" t="s">
        <v>34</v>
      </c>
    </row>
    <row r="4" spans="1:7" x14ac:dyDescent="0.25">
      <c r="A4" s="7"/>
      <c r="B4" s="7"/>
      <c r="C4" s="7"/>
      <c r="D4" s="7"/>
      <c r="E4" s="7"/>
      <c r="F4" s="44" t="s">
        <v>35</v>
      </c>
      <c r="G4" s="45"/>
    </row>
    <row r="5" spans="1:7" x14ac:dyDescent="0.25">
      <c r="A5" s="7"/>
      <c r="B5" s="7"/>
      <c r="C5" s="7"/>
      <c r="D5" s="20" t="s">
        <v>36</v>
      </c>
      <c r="E5" s="20" t="s">
        <v>37</v>
      </c>
      <c r="F5" s="44" t="s">
        <v>38</v>
      </c>
      <c r="G5" s="45"/>
    </row>
    <row r="6" spans="1:7" x14ac:dyDescent="0.25">
      <c r="A6" s="20" t="s">
        <v>5</v>
      </c>
      <c r="B6" s="21" t="s">
        <v>39</v>
      </c>
      <c r="C6" s="35"/>
      <c r="D6" s="20" t="s">
        <v>40</v>
      </c>
      <c r="E6" s="20" t="s">
        <v>41</v>
      </c>
      <c r="F6" s="21" t="s">
        <v>42</v>
      </c>
      <c r="G6" s="35"/>
    </row>
    <row r="7" spans="1:7" x14ac:dyDescent="0.25">
      <c r="A7" s="22" t="s">
        <v>7</v>
      </c>
      <c r="B7" s="22" t="s">
        <v>43</v>
      </c>
      <c r="C7" s="22" t="s">
        <v>44</v>
      </c>
      <c r="D7" s="22" t="s">
        <v>45</v>
      </c>
      <c r="E7" s="22" t="s">
        <v>46</v>
      </c>
      <c r="F7" s="22" t="s">
        <v>47</v>
      </c>
      <c r="G7" s="22" t="s">
        <v>48</v>
      </c>
    </row>
    <row r="8" spans="1:7" x14ac:dyDescent="0.25">
      <c r="A8" s="23">
        <v>-1</v>
      </c>
      <c r="B8" s="23">
        <v>-2</v>
      </c>
      <c r="C8" s="23">
        <v>-3</v>
      </c>
      <c r="D8" s="23">
        <v>-4</v>
      </c>
      <c r="E8" s="23">
        <v>-5</v>
      </c>
      <c r="F8" s="23">
        <v>-6</v>
      </c>
      <c r="G8" s="23">
        <v>-7</v>
      </c>
    </row>
    <row r="9" spans="1:7" x14ac:dyDescent="0.25">
      <c r="A9" s="23"/>
      <c r="B9" s="46"/>
      <c r="C9" s="46"/>
      <c r="D9" s="46"/>
      <c r="E9" s="46"/>
      <c r="F9" s="46"/>
      <c r="G9" s="46"/>
    </row>
    <row r="10" spans="1:7" x14ac:dyDescent="0.25">
      <c r="A10" s="11">
        <f>+'12_1_1'!A7</f>
        <v>1998</v>
      </c>
      <c r="B10" s="40">
        <f>+C10+'12_1_1'!N7</f>
        <v>47742304</v>
      </c>
      <c r="C10" s="40">
        <f>+'12_1_1'!N20</f>
        <v>47644187</v>
      </c>
      <c r="D10" s="40">
        <f>+'12_1_4'!L33</f>
        <v>47752115.700000003</v>
      </c>
      <c r="E10" s="40">
        <f>+B10-C10</f>
        <v>98117</v>
      </c>
      <c r="F10" s="40">
        <f>+D10-B10</f>
        <v>9811.7000000029802</v>
      </c>
      <c r="G10" s="40">
        <f>+D10-C10</f>
        <v>107928.70000000298</v>
      </c>
    </row>
    <row r="11" spans="1:7" x14ac:dyDescent="0.25">
      <c r="A11" s="11">
        <f>+'12_1_1'!A8</f>
        <v>1999</v>
      </c>
      <c r="B11" s="40">
        <f>+C11+'12_1_1'!N8</f>
        <v>51185767</v>
      </c>
      <c r="C11" s="40">
        <f>+'12_1_1'!N21</f>
        <v>51000534</v>
      </c>
      <c r="D11" s="40">
        <f>+'12_1_4'!L34</f>
        <v>51215800.727790125</v>
      </c>
      <c r="E11" s="40">
        <f t="shared" ref="E11:E19" si="0">+B11-C11</f>
        <v>185233</v>
      </c>
      <c r="F11" s="40">
        <f t="shared" ref="F11:F19" si="1">+D11-B11</f>
        <v>30033.727790124714</v>
      </c>
      <c r="G11" s="40">
        <f t="shared" ref="G11:G19" si="2">+D11-C11</f>
        <v>215266.72779012471</v>
      </c>
    </row>
    <row r="12" spans="1:7" x14ac:dyDescent="0.25">
      <c r="A12" s="11">
        <f>+'12_1_1'!A9</f>
        <v>2000</v>
      </c>
      <c r="B12" s="40">
        <f>+C12+'12_1_1'!N9</f>
        <v>54837929</v>
      </c>
      <c r="C12" s="40">
        <f>+'12_1_1'!N22</f>
        <v>54533225</v>
      </c>
      <c r="D12" s="40">
        <f>+'12_1_4'!L35</f>
        <v>54905088.584541686</v>
      </c>
      <c r="E12" s="40">
        <f t="shared" si="0"/>
        <v>304704</v>
      </c>
      <c r="F12" s="40">
        <f t="shared" si="1"/>
        <v>67159.584541685879</v>
      </c>
      <c r="G12" s="40">
        <f t="shared" si="2"/>
        <v>371863.58454168588</v>
      </c>
    </row>
    <row r="13" spans="1:7" x14ac:dyDescent="0.25">
      <c r="A13" s="11">
        <f>+'12_1_1'!A10</f>
        <v>2001</v>
      </c>
      <c r="B13" s="40">
        <f>+C13+'12_1_1'!N10</f>
        <v>56299562</v>
      </c>
      <c r="C13" s="40">
        <f>+'12_1_1'!N23</f>
        <v>55878421</v>
      </c>
      <c r="D13" s="40">
        <f>+'12_1_4'!L36</f>
        <v>56436158.625394724</v>
      </c>
      <c r="E13" s="40">
        <f t="shared" si="0"/>
        <v>421141</v>
      </c>
      <c r="F13" s="40">
        <f t="shared" si="1"/>
        <v>136596.62539472431</v>
      </c>
      <c r="G13" s="40">
        <f t="shared" si="2"/>
        <v>557737.62539472431</v>
      </c>
    </row>
    <row r="14" spans="1:7" x14ac:dyDescent="0.25">
      <c r="A14" s="11">
        <f>+'12_1_1'!A11</f>
        <v>2002</v>
      </c>
      <c r="B14" s="40">
        <f>+C14+'12_1_1'!N11</f>
        <v>58592712</v>
      </c>
      <c r="C14" s="40">
        <f>+'12_1_1'!N24</f>
        <v>57807215</v>
      </c>
      <c r="D14" s="40">
        <f>+'12_1_4'!L37</f>
        <v>58880409.044143826</v>
      </c>
      <c r="E14" s="40">
        <f t="shared" si="0"/>
        <v>785497</v>
      </c>
      <c r="F14" s="40">
        <f t="shared" si="1"/>
        <v>287697.04414382577</v>
      </c>
      <c r="G14" s="40">
        <f t="shared" si="2"/>
        <v>1073194.0441438258</v>
      </c>
    </row>
    <row r="15" spans="1:7" x14ac:dyDescent="0.25">
      <c r="A15" s="11">
        <f>+'12_1_1'!A12</f>
        <v>2003</v>
      </c>
      <c r="B15" s="40">
        <f>+C15+'12_1_1'!N12</f>
        <v>57565344</v>
      </c>
      <c r="C15" s="40">
        <f>+'12_1_1'!N25</f>
        <v>55930654</v>
      </c>
      <c r="D15" s="40">
        <f>+'12_1_4'!L38</f>
        <v>58139119.549200885</v>
      </c>
      <c r="E15" s="40">
        <f t="shared" si="0"/>
        <v>1634690</v>
      </c>
      <c r="F15" s="40">
        <f t="shared" si="1"/>
        <v>573775.549200885</v>
      </c>
      <c r="G15" s="40">
        <f t="shared" si="2"/>
        <v>2208465.549200885</v>
      </c>
    </row>
    <row r="16" spans="1:7" x14ac:dyDescent="0.25">
      <c r="A16" s="11">
        <f>+'12_1_1'!A13</f>
        <v>2004</v>
      </c>
      <c r="B16" s="40">
        <f>+C16+'12_1_1'!N13</f>
        <v>56976657</v>
      </c>
      <c r="C16" s="40">
        <f>+'12_1_1'!N26</f>
        <v>53774672</v>
      </c>
      <c r="D16" s="40">
        <f>+'12_1_4'!L39</f>
        <v>58164388.067031093</v>
      </c>
      <c r="E16" s="40">
        <f t="shared" si="0"/>
        <v>3201985</v>
      </c>
      <c r="F16" s="40">
        <f t="shared" si="1"/>
        <v>1187731.0670310929</v>
      </c>
      <c r="G16" s="40">
        <f t="shared" si="2"/>
        <v>4389716.0670310929</v>
      </c>
    </row>
    <row r="17" spans="1:7" x14ac:dyDescent="0.25">
      <c r="A17" s="11">
        <f>+'12_1_1'!A14</f>
        <v>2005</v>
      </c>
      <c r="B17" s="40">
        <f>+C17+'12_1_1'!N14</f>
        <v>56786410</v>
      </c>
      <c r="C17" s="40">
        <f>+'12_1_1'!N27</f>
        <v>50644994</v>
      </c>
      <c r="D17" s="40">
        <f>+'12_1_4'!L40</f>
        <v>59474054.117022507</v>
      </c>
      <c r="E17" s="40">
        <f t="shared" si="0"/>
        <v>6141416</v>
      </c>
      <c r="F17" s="40">
        <f t="shared" si="1"/>
        <v>2687644.1170225069</v>
      </c>
      <c r="G17" s="40">
        <f t="shared" si="2"/>
        <v>8829060.1170225069</v>
      </c>
    </row>
    <row r="18" spans="1:7" x14ac:dyDescent="0.25">
      <c r="A18" s="11">
        <f>+'12_1_1'!A15</f>
        <v>2006</v>
      </c>
      <c r="B18" s="40">
        <f>+C18+'12_1_1'!N15</f>
        <v>54641339</v>
      </c>
      <c r="C18" s="40">
        <f>+'12_1_1'!N28</f>
        <v>43606497</v>
      </c>
      <c r="D18" s="40">
        <f>+'12_1_4'!L41</f>
        <v>60312583.714478903</v>
      </c>
      <c r="E18" s="40">
        <f t="shared" si="0"/>
        <v>11034842</v>
      </c>
      <c r="F18" s="40">
        <f t="shared" si="1"/>
        <v>5671244.7144789025</v>
      </c>
      <c r="G18" s="40">
        <f t="shared" si="2"/>
        <v>16706086.714478903</v>
      </c>
    </row>
    <row r="19" spans="1:7" x14ac:dyDescent="0.25">
      <c r="A19" s="11">
        <f>+'12_1_1'!A16</f>
        <v>2007</v>
      </c>
      <c r="B19" s="40">
        <f>+C19+'12_1_1'!N16</f>
        <v>48853563</v>
      </c>
      <c r="C19" s="40">
        <f>+'12_1_1'!N29</f>
        <v>27229969</v>
      </c>
      <c r="D19" s="40">
        <f>+'12_1_4'!L42</f>
        <v>62458723.405429713</v>
      </c>
      <c r="E19" s="40">
        <f t="shared" si="0"/>
        <v>21623594</v>
      </c>
      <c r="F19" s="40">
        <f t="shared" si="1"/>
        <v>13605160.405429713</v>
      </c>
      <c r="G19" s="40">
        <f t="shared" si="2"/>
        <v>35228754.405429713</v>
      </c>
    </row>
    <row r="20" spans="1:7" x14ac:dyDescent="0.25">
      <c r="A20" s="11"/>
      <c r="B20" s="40"/>
      <c r="C20" s="40"/>
      <c r="D20" s="40"/>
      <c r="E20" s="40"/>
      <c r="F20" s="40"/>
      <c r="G20" s="40"/>
    </row>
    <row r="21" spans="1:7" x14ac:dyDescent="0.25">
      <c r="A21" s="20" t="s">
        <v>48</v>
      </c>
      <c r="B21" s="40">
        <f>SUM(B10:B19)</f>
        <v>543481587</v>
      </c>
      <c r="C21" s="40">
        <f t="shared" ref="C21:G21" si="3">SUM(C10:C19)</f>
        <v>498050368</v>
      </c>
      <c r="D21" s="40">
        <f t="shared" si="3"/>
        <v>567738441.53503346</v>
      </c>
      <c r="E21" s="40">
        <f t="shared" si="3"/>
        <v>45431219</v>
      </c>
      <c r="F21" s="40">
        <f t="shared" si="3"/>
        <v>24256854.535033464</v>
      </c>
      <c r="G21" s="40">
        <f t="shared" si="3"/>
        <v>69688073.535033464</v>
      </c>
    </row>
    <row r="23" spans="1:7" x14ac:dyDescent="0.25">
      <c r="A23" s="41" t="s">
        <v>49</v>
      </c>
    </row>
    <row r="24" spans="1:7" x14ac:dyDescent="0.25">
      <c r="A24" s="5" t="s">
        <v>50</v>
      </c>
    </row>
    <row r="25" spans="1:7" x14ac:dyDescent="0.25">
      <c r="A25" s="5" t="s">
        <v>51</v>
      </c>
    </row>
    <row r="26" spans="1:7" x14ac:dyDescent="0.25">
      <c r="A26" s="5" t="s">
        <v>52</v>
      </c>
    </row>
    <row r="27" spans="1:7" x14ac:dyDescent="0.25">
      <c r="A27" s="5" t="s">
        <v>53</v>
      </c>
    </row>
    <row r="28" spans="1:7" x14ac:dyDescent="0.25">
      <c r="A28" s="5" t="s">
        <v>54</v>
      </c>
    </row>
    <row r="30" spans="1:7" x14ac:dyDescent="0.25">
      <c r="A30" s="5" t="s">
        <v>55</v>
      </c>
      <c r="G30" s="15">
        <v>274</v>
      </c>
    </row>
    <row r="32" spans="1:7" x14ac:dyDescent="0.25">
      <c r="A32" s="5"/>
      <c r="C32" s="5"/>
    </row>
  </sheetData>
  <pageMargins left="0.7" right="0.7" top="0.75" bottom="0.75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P33"/>
  <sheetViews>
    <sheetView showGridLines="0" workbookViewId="0">
      <selection activeCell="O24" sqref="O24"/>
    </sheetView>
  </sheetViews>
  <sheetFormatPr defaultColWidth="9.109375" defaultRowHeight="13.2" x14ac:dyDescent="0.25"/>
  <cols>
    <col min="1" max="13" width="9.44140625" style="3" customWidth="1"/>
    <col min="14" max="16384" width="9.109375" style="3"/>
  </cols>
  <sheetData>
    <row r="1" spans="1:16" x14ac:dyDescent="0.25">
      <c r="A1" s="43" t="s">
        <v>0</v>
      </c>
      <c r="K1" s="4"/>
      <c r="L1" s="4" t="s">
        <v>56</v>
      </c>
    </row>
    <row r="2" spans="1:16" x14ac:dyDescent="0.25">
      <c r="A2" s="43" t="s">
        <v>57</v>
      </c>
      <c r="K2" s="4"/>
      <c r="L2" s="4" t="s">
        <v>3</v>
      </c>
    </row>
    <row r="3" spans="1:16" x14ac:dyDescent="0.25">
      <c r="A3" s="43" t="s">
        <v>4</v>
      </c>
    </row>
    <row r="4" spans="1:16" x14ac:dyDescent="0.25">
      <c r="A4" s="5"/>
    </row>
    <row r="5" spans="1:16" x14ac:dyDescent="0.25">
      <c r="A5" s="6" t="s">
        <v>5</v>
      </c>
      <c r="B5" s="21" t="s">
        <v>6</v>
      </c>
      <c r="C5" s="35"/>
      <c r="D5" s="35"/>
      <c r="E5" s="35"/>
      <c r="F5" s="21"/>
      <c r="G5" s="35"/>
      <c r="H5" s="35"/>
      <c r="I5" s="35"/>
      <c r="J5" s="35"/>
      <c r="K5" s="35"/>
      <c r="L5" s="35"/>
      <c r="O5" s="7" t="s">
        <v>126</v>
      </c>
    </row>
    <row r="6" spans="1:16" ht="13.8" thickBot="1" x14ac:dyDescent="0.3">
      <c r="A6" s="8" t="s">
        <v>7</v>
      </c>
      <c r="B6" s="9">
        <v>12</v>
      </c>
      <c r="C6" s="9">
        <f>+B6+12</f>
        <v>24</v>
      </c>
      <c r="D6" s="9">
        <f t="shared" ref="D6:L6" si="0">+C6+12</f>
        <v>36</v>
      </c>
      <c r="E6" s="9">
        <f t="shared" si="0"/>
        <v>48</v>
      </c>
      <c r="F6" s="9">
        <f t="shared" si="0"/>
        <v>60</v>
      </c>
      <c r="G6" s="9">
        <f t="shared" si="0"/>
        <v>72</v>
      </c>
      <c r="H6" s="9">
        <f t="shared" si="0"/>
        <v>84</v>
      </c>
      <c r="I6" s="9">
        <f t="shared" si="0"/>
        <v>96</v>
      </c>
      <c r="J6" s="9">
        <f t="shared" si="0"/>
        <v>108</v>
      </c>
      <c r="K6" s="9">
        <f t="shared" si="0"/>
        <v>120</v>
      </c>
      <c r="L6" s="9">
        <f t="shared" si="0"/>
        <v>132</v>
      </c>
      <c r="O6" s="10" t="s">
        <v>75</v>
      </c>
    </row>
    <row r="7" spans="1:16" x14ac:dyDescent="0.25">
      <c r="A7" s="11">
        <f t="shared" ref="A7:A15" si="1">+A8-1</f>
        <v>1998</v>
      </c>
      <c r="B7" s="57"/>
      <c r="C7" s="57"/>
      <c r="D7" s="57">
        <v>4862</v>
      </c>
      <c r="E7" s="57">
        <v>3859</v>
      </c>
      <c r="F7" s="57">
        <v>3134</v>
      </c>
      <c r="G7" s="57">
        <v>2447</v>
      </c>
      <c r="H7" s="57">
        <v>1446</v>
      </c>
      <c r="I7" s="57">
        <v>1947</v>
      </c>
      <c r="J7" s="57">
        <v>852</v>
      </c>
      <c r="K7" s="57">
        <v>71</v>
      </c>
      <c r="L7" s="57">
        <v>0</v>
      </c>
      <c r="O7" s="13">
        <f>+L7</f>
        <v>0</v>
      </c>
    </row>
    <row r="8" spans="1:16" x14ac:dyDescent="0.25">
      <c r="A8" s="11">
        <f t="shared" si="1"/>
        <v>1999</v>
      </c>
      <c r="B8" s="57"/>
      <c r="C8" s="57">
        <v>8589</v>
      </c>
      <c r="D8" s="57">
        <v>6544</v>
      </c>
      <c r="E8" s="57">
        <v>5668</v>
      </c>
      <c r="F8" s="57">
        <v>4346</v>
      </c>
      <c r="G8" s="57">
        <v>1732</v>
      </c>
      <c r="H8" s="57">
        <v>1583</v>
      </c>
      <c r="I8" s="57">
        <v>649</v>
      </c>
      <c r="J8" s="57">
        <v>479</v>
      </c>
      <c r="K8" s="57">
        <v>290</v>
      </c>
      <c r="L8" s="57"/>
      <c r="O8" s="13">
        <f>+K8</f>
        <v>290</v>
      </c>
    </row>
    <row r="9" spans="1:16" x14ac:dyDescent="0.25">
      <c r="A9" s="11">
        <f t="shared" si="1"/>
        <v>2000</v>
      </c>
      <c r="B9" s="57">
        <v>14374</v>
      </c>
      <c r="C9" s="57">
        <v>12236</v>
      </c>
      <c r="D9" s="57">
        <v>9761</v>
      </c>
      <c r="E9" s="57">
        <v>9316</v>
      </c>
      <c r="F9" s="57">
        <v>5458</v>
      </c>
      <c r="G9" s="57">
        <v>5605</v>
      </c>
      <c r="H9" s="57">
        <v>3727</v>
      </c>
      <c r="I9" s="57">
        <v>1603</v>
      </c>
      <c r="J9" s="57">
        <v>464</v>
      </c>
      <c r="K9" s="57"/>
      <c r="L9" s="57"/>
      <c r="M9" s="13"/>
      <c r="N9" s="13"/>
      <c r="O9" s="13">
        <f>+J9</f>
        <v>464</v>
      </c>
      <c r="P9" s="13"/>
    </row>
    <row r="10" spans="1:16" x14ac:dyDescent="0.25">
      <c r="A10" s="11">
        <f t="shared" si="1"/>
        <v>2001</v>
      </c>
      <c r="B10" s="57">
        <v>10288</v>
      </c>
      <c r="C10" s="57">
        <v>10052</v>
      </c>
      <c r="D10" s="57">
        <v>8703</v>
      </c>
      <c r="E10" s="57">
        <v>7969</v>
      </c>
      <c r="F10" s="57">
        <v>9818</v>
      </c>
      <c r="G10" s="57">
        <v>6046</v>
      </c>
      <c r="H10" s="57">
        <v>1471</v>
      </c>
      <c r="I10" s="57">
        <v>279</v>
      </c>
      <c r="J10" s="57"/>
      <c r="K10" s="57"/>
      <c r="L10" s="57"/>
      <c r="O10" s="13">
        <f>+I10</f>
        <v>279</v>
      </c>
    </row>
    <row r="11" spans="1:16" x14ac:dyDescent="0.25">
      <c r="A11" s="11">
        <f t="shared" si="1"/>
        <v>2002</v>
      </c>
      <c r="B11" s="57">
        <v>10493</v>
      </c>
      <c r="C11" s="57">
        <v>12438</v>
      </c>
      <c r="D11" s="57">
        <v>12834</v>
      </c>
      <c r="E11" s="57">
        <v>15572</v>
      </c>
      <c r="F11" s="57">
        <v>12469</v>
      </c>
      <c r="G11" s="57">
        <v>8072</v>
      </c>
      <c r="H11" s="57">
        <v>3732</v>
      </c>
      <c r="I11" s="57"/>
      <c r="J11" s="57"/>
      <c r="K11" s="57"/>
      <c r="L11" s="57"/>
      <c r="O11" s="13">
        <f>+H11</f>
        <v>3732</v>
      </c>
    </row>
    <row r="12" spans="1:16" x14ac:dyDescent="0.25">
      <c r="A12" s="11">
        <f t="shared" si="1"/>
        <v>2003</v>
      </c>
      <c r="B12" s="57">
        <v>7908</v>
      </c>
      <c r="C12" s="57">
        <v>10755</v>
      </c>
      <c r="D12" s="57">
        <v>17671</v>
      </c>
      <c r="E12" s="57">
        <v>17702</v>
      </c>
      <c r="F12" s="57">
        <v>9726</v>
      </c>
      <c r="G12" s="57">
        <v>5053</v>
      </c>
      <c r="H12" s="57"/>
      <c r="I12" s="57"/>
      <c r="J12" s="57"/>
      <c r="K12" s="57"/>
      <c r="L12" s="57"/>
      <c r="O12" s="13">
        <f>+G12</f>
        <v>5053</v>
      </c>
    </row>
    <row r="13" spans="1:16" x14ac:dyDescent="0.25">
      <c r="A13" s="11">
        <f t="shared" si="1"/>
        <v>2004</v>
      </c>
      <c r="B13" s="57">
        <v>14774</v>
      </c>
      <c r="C13" s="57">
        <v>30282</v>
      </c>
      <c r="D13" s="57">
        <v>32916</v>
      </c>
      <c r="E13" s="57">
        <v>28268</v>
      </c>
      <c r="F13" s="57">
        <v>17477</v>
      </c>
      <c r="G13" s="57"/>
      <c r="H13" s="57"/>
      <c r="I13" s="57"/>
      <c r="J13" s="57"/>
      <c r="K13" s="57"/>
      <c r="L13" s="57"/>
      <c r="O13" s="13">
        <f>+F13</f>
        <v>17477</v>
      </c>
    </row>
    <row r="14" spans="1:16" x14ac:dyDescent="0.25">
      <c r="A14" s="11">
        <f t="shared" si="1"/>
        <v>2005</v>
      </c>
      <c r="B14" s="57">
        <v>25631</v>
      </c>
      <c r="C14" s="57">
        <v>35213</v>
      </c>
      <c r="D14" s="57">
        <v>43267</v>
      </c>
      <c r="E14" s="57">
        <v>30629</v>
      </c>
      <c r="F14" s="57"/>
      <c r="G14" s="57"/>
      <c r="H14" s="57"/>
      <c r="I14" s="57"/>
      <c r="J14" s="57"/>
      <c r="K14" s="57"/>
      <c r="L14" s="57"/>
      <c r="O14" s="13">
        <f>+E14</f>
        <v>30629</v>
      </c>
    </row>
    <row r="15" spans="1:16" x14ac:dyDescent="0.25">
      <c r="A15" s="11">
        <f t="shared" si="1"/>
        <v>2006</v>
      </c>
      <c r="B15" s="57">
        <v>23535</v>
      </c>
      <c r="C15" s="57">
        <v>35005</v>
      </c>
      <c r="D15" s="57">
        <v>25985</v>
      </c>
      <c r="E15" s="57"/>
      <c r="F15" s="57"/>
      <c r="G15" s="57"/>
      <c r="H15" s="57"/>
      <c r="I15" s="57"/>
      <c r="J15" s="57"/>
      <c r="K15" s="57"/>
      <c r="L15" s="57"/>
      <c r="O15" s="13">
        <f>+D15</f>
        <v>25985</v>
      </c>
    </row>
    <row r="16" spans="1:16" x14ac:dyDescent="0.25">
      <c r="A16" s="11">
        <f>+A17-1</f>
        <v>2007</v>
      </c>
      <c r="B16" s="57">
        <v>15948</v>
      </c>
      <c r="C16" s="57">
        <v>19867</v>
      </c>
      <c r="D16" s="57"/>
      <c r="E16" s="57"/>
      <c r="F16" s="57"/>
      <c r="G16" s="57"/>
      <c r="H16" s="57"/>
      <c r="I16" s="57"/>
      <c r="J16" s="57"/>
      <c r="K16" s="57"/>
      <c r="L16" s="57"/>
      <c r="O16" s="13">
        <f>+C16</f>
        <v>19867</v>
      </c>
    </row>
    <row r="17" spans="1:15" x14ac:dyDescent="0.25">
      <c r="A17" s="11">
        <v>2008</v>
      </c>
      <c r="B17" s="57">
        <v>15223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O17" s="13">
        <f>+B17</f>
        <v>15223</v>
      </c>
    </row>
    <row r="18" spans="1:15" x14ac:dyDescent="0.25">
      <c r="A18" s="11"/>
      <c r="B18" s="58"/>
      <c r="C18" s="7"/>
      <c r="D18" s="7"/>
      <c r="E18" s="7"/>
      <c r="F18" s="20"/>
      <c r="G18" s="7"/>
      <c r="H18" s="7"/>
      <c r="I18" s="7"/>
      <c r="J18" s="7"/>
      <c r="K18" s="7"/>
      <c r="L18" s="7"/>
    </row>
    <row r="19" spans="1:15" x14ac:dyDescent="0.25">
      <c r="A19" s="6" t="s">
        <v>5</v>
      </c>
      <c r="B19" s="21" t="s">
        <v>8</v>
      </c>
      <c r="C19" s="35"/>
      <c r="D19" s="35"/>
      <c r="E19" s="35"/>
      <c r="F19" s="21"/>
      <c r="G19" s="35"/>
      <c r="H19" s="35"/>
      <c r="I19" s="35"/>
      <c r="J19" s="35"/>
      <c r="K19" s="35"/>
      <c r="L19" s="35"/>
      <c r="O19" s="7" t="s">
        <v>127</v>
      </c>
    </row>
    <row r="20" spans="1:15" ht="13.8" thickBot="1" x14ac:dyDescent="0.3">
      <c r="A20" s="8" t="s">
        <v>7</v>
      </c>
      <c r="B20" s="9">
        <f>B6</f>
        <v>12</v>
      </c>
      <c r="C20" s="9">
        <f t="shared" ref="C20:L20" si="2">C6</f>
        <v>24</v>
      </c>
      <c r="D20" s="9">
        <f t="shared" si="2"/>
        <v>36</v>
      </c>
      <c r="E20" s="9">
        <f t="shared" si="2"/>
        <v>48</v>
      </c>
      <c r="F20" s="9">
        <f t="shared" si="2"/>
        <v>60</v>
      </c>
      <c r="G20" s="9">
        <f t="shared" si="2"/>
        <v>72</v>
      </c>
      <c r="H20" s="9">
        <f t="shared" si="2"/>
        <v>84</v>
      </c>
      <c r="I20" s="9">
        <f t="shared" si="2"/>
        <v>96</v>
      </c>
      <c r="J20" s="9">
        <f t="shared" si="2"/>
        <v>108</v>
      </c>
      <c r="K20" s="9">
        <f t="shared" si="2"/>
        <v>120</v>
      </c>
      <c r="L20" s="9">
        <f t="shared" si="2"/>
        <v>132</v>
      </c>
      <c r="O20" s="10" t="s">
        <v>44</v>
      </c>
    </row>
    <row r="21" spans="1:15" x14ac:dyDescent="0.25">
      <c r="A21" s="11">
        <f>A7</f>
        <v>1998</v>
      </c>
      <c r="B21" s="57"/>
      <c r="C21" s="57"/>
      <c r="D21" s="57">
        <v>6309</v>
      </c>
      <c r="E21" s="57">
        <v>2212</v>
      </c>
      <c r="F21" s="57">
        <v>1561</v>
      </c>
      <c r="G21" s="57">
        <v>1538</v>
      </c>
      <c r="H21" s="57">
        <v>1622</v>
      </c>
      <c r="I21" s="57">
        <v>1177</v>
      </c>
      <c r="J21" s="57">
        <v>892</v>
      </c>
      <c r="K21" s="57">
        <v>453</v>
      </c>
      <c r="L21" s="57">
        <v>58</v>
      </c>
      <c r="O21" s="13">
        <f>SUM(B21:L21)</f>
        <v>15822</v>
      </c>
    </row>
    <row r="22" spans="1:15" x14ac:dyDescent="0.25">
      <c r="A22" s="11">
        <f t="shared" ref="A22:A31" si="3">A8</f>
        <v>1999</v>
      </c>
      <c r="B22" s="57"/>
      <c r="C22" s="57">
        <v>4666</v>
      </c>
      <c r="D22" s="57">
        <v>5195</v>
      </c>
      <c r="E22" s="57">
        <v>4110</v>
      </c>
      <c r="F22" s="57">
        <v>4156</v>
      </c>
      <c r="G22" s="57">
        <v>3905</v>
      </c>
      <c r="H22" s="57">
        <v>1479</v>
      </c>
      <c r="I22" s="57">
        <v>635</v>
      </c>
      <c r="J22" s="57">
        <v>446</v>
      </c>
      <c r="K22" s="57">
        <v>225</v>
      </c>
      <c r="L22" s="57"/>
      <c r="O22" s="13">
        <f t="shared" ref="O22:O31" si="4">SUM(B22:L22)</f>
        <v>24817</v>
      </c>
    </row>
    <row r="23" spans="1:15" x14ac:dyDescent="0.25">
      <c r="A23" s="11">
        <f t="shared" si="3"/>
        <v>2000</v>
      </c>
      <c r="B23" s="57">
        <v>1302</v>
      </c>
      <c r="C23" s="57">
        <v>5211</v>
      </c>
      <c r="D23" s="57">
        <v>5626</v>
      </c>
      <c r="E23" s="57">
        <v>5689</v>
      </c>
      <c r="F23" s="57">
        <v>6202</v>
      </c>
      <c r="G23" s="57">
        <v>4823</v>
      </c>
      <c r="H23" s="57">
        <v>4369</v>
      </c>
      <c r="I23" s="57">
        <v>2680</v>
      </c>
      <c r="J23" s="57">
        <v>880</v>
      </c>
      <c r="K23" s="57"/>
      <c r="L23" s="57"/>
      <c r="O23" s="13">
        <f t="shared" si="4"/>
        <v>36782</v>
      </c>
    </row>
    <row r="24" spans="1:15" x14ac:dyDescent="0.25">
      <c r="A24" s="11">
        <f t="shared" si="3"/>
        <v>2001</v>
      </c>
      <c r="B24" s="57">
        <v>1539</v>
      </c>
      <c r="C24" s="57">
        <v>4413</v>
      </c>
      <c r="D24" s="57">
        <v>6367</v>
      </c>
      <c r="E24" s="57">
        <v>6290</v>
      </c>
      <c r="F24" s="57">
        <v>5778</v>
      </c>
      <c r="G24" s="57">
        <v>6703</v>
      </c>
      <c r="H24" s="57">
        <v>5980</v>
      </c>
      <c r="I24" s="57">
        <v>1449</v>
      </c>
      <c r="J24" s="57"/>
      <c r="K24" s="57"/>
      <c r="L24" s="57"/>
      <c r="O24" s="13">
        <f t="shared" si="4"/>
        <v>38519</v>
      </c>
    </row>
    <row r="25" spans="1:15" x14ac:dyDescent="0.25">
      <c r="A25" s="11">
        <f t="shared" si="3"/>
        <v>2002</v>
      </c>
      <c r="B25" s="57">
        <v>2318</v>
      </c>
      <c r="C25" s="57">
        <v>5614</v>
      </c>
      <c r="D25" s="57">
        <v>5890</v>
      </c>
      <c r="E25" s="57">
        <v>8273</v>
      </c>
      <c r="F25" s="57">
        <v>9850</v>
      </c>
      <c r="G25" s="57">
        <v>8684</v>
      </c>
      <c r="H25" s="57">
        <v>3808</v>
      </c>
      <c r="I25" s="57"/>
      <c r="J25" s="57"/>
      <c r="K25" s="57"/>
      <c r="L25" s="57"/>
      <c r="O25" s="13">
        <f t="shared" si="4"/>
        <v>44437</v>
      </c>
    </row>
    <row r="26" spans="1:15" x14ac:dyDescent="0.25">
      <c r="A26" s="11">
        <f t="shared" si="3"/>
        <v>2003</v>
      </c>
      <c r="B26" s="57">
        <v>1743</v>
      </c>
      <c r="C26" s="57">
        <v>4497</v>
      </c>
      <c r="D26" s="57">
        <v>6443</v>
      </c>
      <c r="E26" s="57">
        <v>10209</v>
      </c>
      <c r="F26" s="57">
        <v>11613</v>
      </c>
      <c r="G26" s="57">
        <v>4815</v>
      </c>
      <c r="H26" s="57"/>
      <c r="I26" s="57"/>
      <c r="J26" s="57"/>
      <c r="K26" s="57"/>
      <c r="L26" s="57"/>
      <c r="O26" s="13">
        <f t="shared" si="4"/>
        <v>39320</v>
      </c>
    </row>
    <row r="27" spans="1:15" x14ac:dyDescent="0.25">
      <c r="A27" s="11">
        <f t="shared" si="3"/>
        <v>2004</v>
      </c>
      <c r="B27" s="57">
        <v>2221</v>
      </c>
      <c r="C27" s="57">
        <v>7677</v>
      </c>
      <c r="D27" s="57">
        <v>16052</v>
      </c>
      <c r="E27" s="57">
        <v>17489</v>
      </c>
      <c r="F27" s="57">
        <v>9372</v>
      </c>
      <c r="G27" s="57"/>
      <c r="H27" s="57"/>
      <c r="I27" s="57"/>
      <c r="J27" s="57"/>
      <c r="K27" s="57"/>
      <c r="L27" s="57"/>
      <c r="O27" s="13">
        <f t="shared" si="4"/>
        <v>52811</v>
      </c>
    </row>
    <row r="28" spans="1:15" x14ac:dyDescent="0.25">
      <c r="A28" s="11">
        <f t="shared" si="3"/>
        <v>2005</v>
      </c>
      <c r="B28" s="57">
        <v>3043</v>
      </c>
      <c r="C28" s="57">
        <v>9176</v>
      </c>
      <c r="D28" s="57">
        <v>14854</v>
      </c>
      <c r="E28" s="57">
        <v>12953</v>
      </c>
      <c r="F28" s="57"/>
      <c r="G28" s="57"/>
      <c r="H28" s="57"/>
      <c r="I28" s="57"/>
      <c r="J28" s="57"/>
      <c r="K28" s="57"/>
      <c r="L28" s="57"/>
      <c r="O28" s="13">
        <f t="shared" si="4"/>
        <v>40026</v>
      </c>
    </row>
    <row r="29" spans="1:15" x14ac:dyDescent="0.25">
      <c r="A29" s="11">
        <f t="shared" si="3"/>
        <v>2006</v>
      </c>
      <c r="B29" s="57">
        <v>3531</v>
      </c>
      <c r="C29" s="57">
        <v>8247</v>
      </c>
      <c r="D29" s="57">
        <v>11041</v>
      </c>
      <c r="E29" s="57"/>
      <c r="F29" s="57"/>
      <c r="G29" s="57"/>
      <c r="H29" s="57"/>
      <c r="I29" s="57"/>
      <c r="J29" s="57"/>
      <c r="K29" s="57"/>
      <c r="L29" s="57"/>
      <c r="O29" s="13">
        <f t="shared" si="4"/>
        <v>22819</v>
      </c>
    </row>
    <row r="30" spans="1:15" x14ac:dyDescent="0.25">
      <c r="A30" s="11">
        <f t="shared" si="3"/>
        <v>2007</v>
      </c>
      <c r="B30" s="57">
        <v>3529</v>
      </c>
      <c r="C30" s="57">
        <v>8336</v>
      </c>
      <c r="D30" s="57"/>
      <c r="E30" s="57"/>
      <c r="F30" s="57"/>
      <c r="G30" s="57"/>
      <c r="H30" s="57"/>
      <c r="I30" s="57"/>
      <c r="J30" s="57"/>
      <c r="K30" s="57"/>
      <c r="L30" s="57"/>
      <c r="O30" s="13">
        <f t="shared" si="4"/>
        <v>11865</v>
      </c>
    </row>
    <row r="31" spans="1:15" x14ac:dyDescent="0.25">
      <c r="A31" s="11">
        <f t="shared" si="3"/>
        <v>2008</v>
      </c>
      <c r="B31" s="57">
        <v>3409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O31" s="13">
        <f t="shared" si="4"/>
        <v>3409</v>
      </c>
    </row>
    <row r="32" spans="1:15" x14ac:dyDescent="0.25">
      <c r="A32" s="11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O32" s="13"/>
    </row>
    <row r="33" spans="1:15" x14ac:dyDescent="0.25">
      <c r="A33" s="5" t="s">
        <v>58</v>
      </c>
      <c r="K33" s="15"/>
      <c r="L33" s="4">
        <v>275</v>
      </c>
      <c r="M33" s="5"/>
      <c r="O33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V32"/>
  <sheetViews>
    <sheetView showGridLines="0" workbookViewId="0">
      <selection activeCell="D29" sqref="D29"/>
    </sheetView>
  </sheetViews>
  <sheetFormatPr defaultColWidth="9.109375" defaultRowHeight="13.2" x14ac:dyDescent="0.25"/>
  <cols>
    <col min="1" max="13" width="9.44140625" style="3" customWidth="1"/>
    <col min="14" max="16384" width="9.109375" style="3"/>
  </cols>
  <sheetData>
    <row r="1" spans="1:14" x14ac:dyDescent="0.25">
      <c r="A1" s="43" t="s">
        <v>0</v>
      </c>
      <c r="L1" s="4"/>
      <c r="M1" s="4" t="s">
        <v>56</v>
      </c>
    </row>
    <row r="2" spans="1:14" x14ac:dyDescent="0.25">
      <c r="A2" s="43" t="s">
        <v>57</v>
      </c>
      <c r="L2" s="4"/>
      <c r="M2" s="4" t="s">
        <v>10</v>
      </c>
    </row>
    <row r="3" spans="1:14" x14ac:dyDescent="0.25">
      <c r="A3" s="43" t="s">
        <v>11</v>
      </c>
    </row>
    <row r="4" spans="1:14" x14ac:dyDescent="0.25">
      <c r="A4" s="5"/>
    </row>
    <row r="5" spans="1:14" x14ac:dyDescent="0.25">
      <c r="A5" s="6" t="s">
        <v>5</v>
      </c>
      <c r="B5" s="56" t="s">
        <v>12</v>
      </c>
      <c r="C5" s="45"/>
      <c r="D5" s="45"/>
      <c r="E5" s="45"/>
      <c r="F5" s="44"/>
      <c r="G5" s="45"/>
      <c r="H5" s="45"/>
      <c r="I5" s="45"/>
      <c r="J5" s="45"/>
      <c r="K5" s="45"/>
      <c r="L5" s="45"/>
      <c r="M5" s="45"/>
    </row>
    <row r="6" spans="1:14" ht="13.8" thickBot="1" x14ac:dyDescent="0.3">
      <c r="A6" s="8" t="s">
        <v>7</v>
      </c>
      <c r="B6" s="9">
        <f>+'12_2_1'!B6</f>
        <v>12</v>
      </c>
      <c r="C6" s="9">
        <f>+'12_2_1'!C6</f>
        <v>24</v>
      </c>
      <c r="D6" s="9">
        <f>+'12_2_1'!D6</f>
        <v>36</v>
      </c>
      <c r="E6" s="9">
        <f>+'12_2_1'!E6</f>
        <v>48</v>
      </c>
      <c r="F6" s="9">
        <f>+'12_2_1'!F6</f>
        <v>60</v>
      </c>
      <c r="G6" s="9">
        <f>+'12_2_1'!G6</f>
        <v>72</v>
      </c>
      <c r="H6" s="9">
        <f>+'12_2_1'!H6</f>
        <v>84</v>
      </c>
      <c r="I6" s="9">
        <f>+'12_2_1'!I6</f>
        <v>96</v>
      </c>
      <c r="J6" s="9">
        <f>+'12_2_1'!J6</f>
        <v>108</v>
      </c>
      <c r="K6" s="9">
        <f>+'12_2_1'!K6</f>
        <v>120</v>
      </c>
      <c r="L6" s="9">
        <f>+'12_2_1'!L6</f>
        <v>132</v>
      </c>
      <c r="M6" s="9" t="s">
        <v>13</v>
      </c>
    </row>
    <row r="7" spans="1:14" x14ac:dyDescent="0.25">
      <c r="A7" s="11">
        <f>+'12_2_1'!A7</f>
        <v>1998</v>
      </c>
      <c r="B7" s="13"/>
      <c r="C7" s="48"/>
      <c r="D7" s="48"/>
      <c r="E7" s="48">
        <f>'12_2_1'!E21/'12_2_1'!D7</f>
        <v>0.45495680789798437</v>
      </c>
      <c r="F7" s="48">
        <f>'12_2_1'!F21/'12_2_1'!E7</f>
        <v>0.4045089401399326</v>
      </c>
      <c r="G7" s="48">
        <f>'12_2_1'!G21/'12_2_1'!F7</f>
        <v>0.49074664964901082</v>
      </c>
      <c r="H7" s="48">
        <f>'12_2_1'!H21/'12_2_1'!G7</f>
        <v>0.66285247241520229</v>
      </c>
      <c r="I7" s="48">
        <f>'12_2_1'!I21/'12_2_1'!H7</f>
        <v>0.81396957123098201</v>
      </c>
      <c r="J7" s="48">
        <f>'12_2_1'!J21/'12_2_1'!I7</f>
        <v>0.45814072932716998</v>
      </c>
      <c r="K7" s="48">
        <f>'12_2_1'!K21/'12_2_1'!J7</f>
        <v>0.53169014084507038</v>
      </c>
      <c r="L7" s="48">
        <f>'12_2_1'!L21/'12_2_1'!K7</f>
        <v>0.81690140845070425</v>
      </c>
      <c r="M7" s="48"/>
      <c r="N7" s="48"/>
    </row>
    <row r="8" spans="1:14" x14ac:dyDescent="0.25">
      <c r="A8" s="11">
        <f>+'12_2_1'!A8</f>
        <v>1999</v>
      </c>
      <c r="B8" s="13"/>
      <c r="C8" s="48"/>
      <c r="D8" s="48">
        <f>'12_2_1'!D22/'12_2_1'!C8</f>
        <v>0.60484340435440676</v>
      </c>
      <c r="E8" s="48">
        <f>'12_2_1'!E22/'12_2_1'!D8</f>
        <v>0.62805623471882643</v>
      </c>
      <c r="F8" s="48">
        <f>'12_2_1'!F22/'12_2_1'!E8</f>
        <v>0.73323923782639377</v>
      </c>
      <c r="G8" s="48">
        <f>'12_2_1'!G22/'12_2_1'!F8</f>
        <v>0.89852738150023015</v>
      </c>
      <c r="H8" s="48">
        <f>'12_2_1'!H22/'12_2_1'!G8</f>
        <v>0.85392609699769051</v>
      </c>
      <c r="I8" s="48">
        <f>'12_2_1'!I22/'12_2_1'!H8</f>
        <v>0.40113708149084015</v>
      </c>
      <c r="J8" s="48">
        <f>'12_2_1'!J22/'12_2_1'!I8</f>
        <v>0.68721109399075497</v>
      </c>
      <c r="K8" s="48">
        <f>'12_2_1'!K22/'12_2_1'!J8</f>
        <v>0.46972860125260962</v>
      </c>
      <c r="L8" s="48"/>
      <c r="M8" s="48"/>
      <c r="N8" s="48"/>
    </row>
    <row r="9" spans="1:14" x14ac:dyDescent="0.25">
      <c r="A9" s="11">
        <f>+'12_2_1'!A9</f>
        <v>2000</v>
      </c>
      <c r="B9" s="13"/>
      <c r="C9" s="48">
        <f>'12_2_1'!C23/'12_2_1'!B9</f>
        <v>0.36252956727424518</v>
      </c>
      <c r="D9" s="48">
        <f>'12_2_1'!D23/'12_2_1'!C9</f>
        <v>0.45979078130107881</v>
      </c>
      <c r="E9" s="48">
        <f>'12_2_1'!E23/'12_2_1'!D9</f>
        <v>0.58282962811187378</v>
      </c>
      <c r="F9" s="48">
        <f>'12_2_1'!F23/'12_2_1'!E9</f>
        <v>0.66573636753971666</v>
      </c>
      <c r="G9" s="48">
        <f>'12_2_1'!G23/'12_2_1'!F9</f>
        <v>0.88365701722242584</v>
      </c>
      <c r="H9" s="48">
        <f>'12_2_1'!H23/'12_2_1'!G9</f>
        <v>0.77948260481712761</v>
      </c>
      <c r="I9" s="48">
        <f>'12_2_1'!I23/'12_2_1'!H9</f>
        <v>0.71907700563455867</v>
      </c>
      <c r="J9" s="48">
        <f>'12_2_1'!J23/'12_2_1'!I9</f>
        <v>0.54897067997504678</v>
      </c>
      <c r="K9" s="48"/>
      <c r="L9" s="48"/>
      <c r="M9" s="48"/>
      <c r="N9" s="48"/>
    </row>
    <row r="10" spans="1:14" x14ac:dyDescent="0.25">
      <c r="A10" s="11">
        <f>+'12_2_1'!A10</f>
        <v>2001</v>
      </c>
      <c r="B10" s="13"/>
      <c r="C10" s="48">
        <f>'12_2_1'!C24/'12_2_1'!B10</f>
        <v>0.42894634525660963</v>
      </c>
      <c r="D10" s="48">
        <f>'12_2_1'!D24/'12_2_1'!C10</f>
        <v>0.63340628730600879</v>
      </c>
      <c r="E10" s="48">
        <f>'12_2_1'!E24/'12_2_1'!D10</f>
        <v>0.72273928530391818</v>
      </c>
      <c r="F10" s="48">
        <f>'12_2_1'!F24/'12_2_1'!E10</f>
        <v>0.72505960597314589</v>
      </c>
      <c r="G10" s="48">
        <f>'12_2_1'!G24/'12_2_1'!F10</f>
        <v>0.68272560602974131</v>
      </c>
      <c r="H10" s="48">
        <f>'12_2_1'!H24/'12_2_1'!G10</f>
        <v>0.98908369169698973</v>
      </c>
      <c r="I10" s="48">
        <f>'12_2_1'!I24/'12_2_1'!H10</f>
        <v>0.98504418762746426</v>
      </c>
      <c r="J10" s="48"/>
      <c r="K10" s="48"/>
      <c r="L10" s="48"/>
      <c r="M10" s="48"/>
      <c r="N10" s="48"/>
    </row>
    <row r="11" spans="1:14" x14ac:dyDescent="0.25">
      <c r="A11" s="11">
        <f>+'12_2_1'!A11</f>
        <v>2002</v>
      </c>
      <c r="B11" s="13"/>
      <c r="C11" s="48">
        <f>'12_2_1'!C25/'12_2_1'!B11</f>
        <v>0.53502334889926617</v>
      </c>
      <c r="D11" s="48">
        <f>'12_2_1'!D25/'12_2_1'!C11</f>
        <v>0.47354880205820871</v>
      </c>
      <c r="E11" s="48">
        <f>'12_2_1'!E25/'12_2_1'!D11</f>
        <v>0.64461586411095528</v>
      </c>
      <c r="F11" s="48">
        <f>'12_2_1'!F25/'12_2_1'!E11</f>
        <v>0.63254559465707683</v>
      </c>
      <c r="G11" s="48">
        <f>'12_2_1'!G25/'12_2_1'!F11</f>
        <v>0.69644718902879144</v>
      </c>
      <c r="H11" s="48">
        <f>'12_2_1'!H25/'12_2_1'!G11</f>
        <v>0.4717542120911794</v>
      </c>
      <c r="I11" s="48"/>
      <c r="J11" s="48"/>
      <c r="K11" s="48"/>
      <c r="L11" s="48"/>
      <c r="M11" s="48"/>
      <c r="N11" s="48"/>
    </row>
    <row r="12" spans="1:14" x14ac:dyDescent="0.25">
      <c r="A12" s="11">
        <f>+'12_2_1'!A12</f>
        <v>2003</v>
      </c>
      <c r="B12" s="13"/>
      <c r="C12" s="48">
        <f>'12_2_1'!C26/'12_2_1'!B12</f>
        <v>0.56866464339908951</v>
      </c>
      <c r="D12" s="48">
        <f>'12_2_1'!D26/'12_2_1'!C12</f>
        <v>0.59907019990702004</v>
      </c>
      <c r="E12" s="48">
        <f>'12_2_1'!E26/'12_2_1'!D12</f>
        <v>0.57772621809744784</v>
      </c>
      <c r="F12" s="48">
        <f>'12_2_1'!F26/'12_2_1'!E12</f>
        <v>0.65602756750649649</v>
      </c>
      <c r="G12" s="48">
        <f>'12_2_1'!G26/'12_2_1'!F12</f>
        <v>0.49506477483035166</v>
      </c>
      <c r="H12" s="48"/>
      <c r="I12" s="48"/>
      <c r="J12" s="48"/>
      <c r="K12" s="48"/>
      <c r="L12" s="48"/>
      <c r="M12" s="48"/>
      <c r="N12" s="48"/>
    </row>
    <row r="13" spans="1:14" x14ac:dyDescent="0.25">
      <c r="A13" s="11">
        <f>+'12_2_1'!A13</f>
        <v>2004</v>
      </c>
      <c r="B13" s="13"/>
      <c r="C13" s="48">
        <f>'12_2_1'!C27/'12_2_1'!B13</f>
        <v>0.51962907811019354</v>
      </c>
      <c r="D13" s="48">
        <f>'12_2_1'!D27/'12_2_1'!C13</f>
        <v>0.53008387821147873</v>
      </c>
      <c r="E13" s="48">
        <f>'12_2_1'!E27/'12_2_1'!D13</f>
        <v>0.53132215336006805</v>
      </c>
      <c r="F13" s="48">
        <f>'12_2_1'!F27/'12_2_1'!E13</f>
        <v>0.33154096504881847</v>
      </c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11">
        <f>+'12_2_1'!A14</f>
        <v>2005</v>
      </c>
      <c r="B14" s="13"/>
      <c r="C14" s="48">
        <f>'12_2_1'!C28/'12_2_1'!B14</f>
        <v>0.35800397955600638</v>
      </c>
      <c r="D14" s="48">
        <f>'12_2_1'!D28/'12_2_1'!C14</f>
        <v>0.42183284582398545</v>
      </c>
      <c r="E14" s="48">
        <f>'12_2_1'!E28/'12_2_1'!D14</f>
        <v>0.29937365659740678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x14ac:dyDescent="0.25">
      <c r="A15" s="11">
        <f>+'12_2_1'!A15</f>
        <v>2006</v>
      </c>
      <c r="B15" s="13"/>
      <c r="C15" s="48">
        <f>'12_2_1'!C29/'12_2_1'!B15</f>
        <v>0.3504142766093053</v>
      </c>
      <c r="D15" s="48">
        <f>'12_2_1'!D29/'12_2_1'!C15</f>
        <v>0.31541208398800169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x14ac:dyDescent="0.25">
      <c r="A16" s="11">
        <f>+'12_2_1'!A16</f>
        <v>2007</v>
      </c>
      <c r="B16" s="13"/>
      <c r="C16" s="48">
        <f>'12_2_1'!C30/'12_2_1'!B16</f>
        <v>0.52269877100576878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22" x14ac:dyDescent="0.25">
      <c r="A17" s="11">
        <f>+'12_2_1'!A17</f>
        <v>2008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22" x14ac:dyDescent="0.25">
      <c r="A18" s="1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22" x14ac:dyDescent="0.25">
      <c r="B19" s="56" t="s">
        <v>14</v>
      </c>
      <c r="C19" s="45"/>
      <c r="D19" s="45"/>
      <c r="E19" s="45"/>
      <c r="F19" s="44"/>
      <c r="G19" s="45"/>
      <c r="H19" s="45"/>
      <c r="I19" s="45"/>
      <c r="J19" s="45"/>
      <c r="K19" s="45"/>
      <c r="L19" s="45"/>
      <c r="M19" s="45"/>
    </row>
    <row r="20" spans="1:22" ht="13.8" thickBot="1" x14ac:dyDescent="0.3">
      <c r="A20" s="49"/>
      <c r="B20" s="50"/>
      <c r="C20" s="9" t="str">
        <f>B6&amp;" - "&amp;C6</f>
        <v>12 - 24</v>
      </c>
      <c r="D20" s="9" t="str">
        <f t="shared" ref="D20:L20" si="0">C6&amp;" - "&amp;D6</f>
        <v>24 - 36</v>
      </c>
      <c r="E20" s="9" t="str">
        <f t="shared" si="0"/>
        <v>36 - 48</v>
      </c>
      <c r="F20" s="9" t="str">
        <f t="shared" si="0"/>
        <v>48 - 60</v>
      </c>
      <c r="G20" s="9" t="str">
        <f t="shared" si="0"/>
        <v>60 - 72</v>
      </c>
      <c r="H20" s="9" t="str">
        <f t="shared" si="0"/>
        <v>72 - 84</v>
      </c>
      <c r="I20" s="9" t="str">
        <f t="shared" si="0"/>
        <v>84 - 96</v>
      </c>
      <c r="J20" s="9" t="str">
        <f t="shared" si="0"/>
        <v>96 - 108</v>
      </c>
      <c r="K20" s="9" t="str">
        <f t="shared" si="0"/>
        <v>108 - 120</v>
      </c>
      <c r="L20" s="9" t="str">
        <f t="shared" si="0"/>
        <v>120 - 132</v>
      </c>
      <c r="M20" s="50" t="s">
        <v>13</v>
      </c>
    </row>
    <row r="21" spans="1:22" x14ac:dyDescent="0.25">
      <c r="A21" s="5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22" x14ac:dyDescent="0.25">
      <c r="A22" s="51" t="s">
        <v>16</v>
      </c>
      <c r="C22" s="52">
        <f>AVERAGE(C12:C16)</f>
        <v>0.46388214973607267</v>
      </c>
      <c r="D22" s="52">
        <f>AVERAGE(D11:D15)</f>
        <v>0.46798956199773895</v>
      </c>
      <c r="E22" s="52">
        <f>AVERAGE(E10:E14)</f>
        <v>0.55515543549395918</v>
      </c>
      <c r="F22" s="52">
        <f>AVERAGE(F9:F13)</f>
        <v>0.60218202014505084</v>
      </c>
      <c r="G22" s="52">
        <f>AVERAGE(G8:G12)</f>
        <v>0.73128439372230802</v>
      </c>
      <c r="H22" s="52">
        <f>AVERAGE(H7:H11)</f>
        <v>0.75141981560363802</v>
      </c>
      <c r="I22" s="52">
        <f>AVERAGE(I7:I10)</f>
        <v>0.72980696149596125</v>
      </c>
      <c r="J22" s="52">
        <f>AVERAGE(J7:J9)</f>
        <v>0.56477416776432399</v>
      </c>
      <c r="K22" s="52">
        <f>AVERAGE(K7:K8)</f>
        <v>0.50070937104883995</v>
      </c>
      <c r="L22" s="52">
        <f>AVERAGE(L7)</f>
        <v>0.81690140845070425</v>
      </c>
      <c r="M22" s="7"/>
      <c r="N22" s="53"/>
      <c r="O22" s="54"/>
      <c r="P22" s="54"/>
      <c r="Q22" s="54"/>
      <c r="R22" s="54"/>
      <c r="S22" s="54"/>
      <c r="T22" s="54"/>
      <c r="U22" s="54"/>
      <c r="V22" s="54"/>
    </row>
    <row r="23" spans="1:22" x14ac:dyDescent="0.25">
      <c r="A23" s="51" t="s">
        <v>59</v>
      </c>
      <c r="C23" s="52">
        <f>AVERAGE(C15:C16)</f>
        <v>0.43655652380753707</v>
      </c>
      <c r="D23" s="52">
        <f>AVERAGE(D14:D15)</f>
        <v>0.3686224649059936</v>
      </c>
      <c r="E23" s="52">
        <f>AVERAGE(E13:E14)</f>
        <v>0.41534790497873741</v>
      </c>
      <c r="F23" s="52">
        <f>AVERAGE(F12:F13)</f>
        <v>0.49378426627765748</v>
      </c>
      <c r="G23" s="52">
        <f>AVERAGE(G11:G12)</f>
        <v>0.59575598192957158</v>
      </c>
      <c r="H23" s="52">
        <f>AVERAGE(H10:H11)</f>
        <v>0.73041895189408457</v>
      </c>
      <c r="I23" s="52">
        <f>AVERAGE(I9:I10)</f>
        <v>0.85206059663101152</v>
      </c>
      <c r="J23" s="52">
        <f>AVERAGE(J8:J9)</f>
        <v>0.61809088698290093</v>
      </c>
      <c r="K23" s="52">
        <f>AVERAGE(K7:K8)</f>
        <v>0.50070937104883995</v>
      </c>
      <c r="L23" s="52">
        <f>AVERAGE(L7)</f>
        <v>0.81690140845070425</v>
      </c>
      <c r="M23" s="7"/>
      <c r="N23" s="54"/>
      <c r="O23" s="54"/>
      <c r="P23" s="54"/>
      <c r="Q23" s="54"/>
      <c r="R23" s="54"/>
      <c r="S23" s="54"/>
      <c r="T23" s="54"/>
      <c r="U23" s="54"/>
      <c r="V23" s="54"/>
    </row>
    <row r="24" spans="1:22" x14ac:dyDescent="0.25">
      <c r="A24" s="5" t="s">
        <v>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7"/>
    </row>
    <row r="25" spans="1:22" x14ac:dyDescent="0.25">
      <c r="A25" s="51" t="s">
        <v>19</v>
      </c>
      <c r="C25" s="55">
        <f>(SUM(C12:C16)-MAX(C12:C16)-MIN(C12:C16))/(COUNT(C12:C16)-2)</f>
        <v>0.46677727622398951</v>
      </c>
      <c r="D25" s="55">
        <f>(SUM(D11:D15)-MAX(D11:D15)-MIN(D11:D15))/(COUNT(D11:D15)-2)</f>
        <v>0.4751551753645577</v>
      </c>
      <c r="E25" s="55">
        <f>(SUM(E10:E14)-MAX(E10:E14)-MIN(E10:E14))/(COUNT(E10:E14)-2)</f>
        <v>0.58455474518949035</v>
      </c>
      <c r="F25" s="55">
        <f>(SUM(F9:F13)-MAX(F9:F13)-MIN(F9:F13))/(COUNT(F9:F13)-2)</f>
        <v>0.65143650990109669</v>
      </c>
      <c r="G25" s="55">
        <f>(SUM(G8:G12)-MAX(G8:G12)-MIN(G8:G12))/(COUNT(G8:G12)-2)</f>
        <v>0.75427660409365282</v>
      </c>
      <c r="H25" s="55">
        <f>(SUM(H7:H11)-MAX(H7:H11)-MIN(H7:H11))/(COUNT(H7:H11)-2)</f>
        <v>0.76542039141000684</v>
      </c>
      <c r="I25" s="55">
        <f>(SUM(I7:I11)-MAX(I7:I11)-MIN(I7:I11))/(COUNT(I7:I11)-2)</f>
        <v>0.76652328843277029</v>
      </c>
      <c r="J25" s="55">
        <f>(SUM(J7:J11)-MAX(J7:J11)-MIN(J7:J11))/(COUNT(J7:J11)-2)</f>
        <v>0.54897067997504689</v>
      </c>
      <c r="K25" s="55">
        <f>AVERAGE(K7:K8)</f>
        <v>0.50070937104883995</v>
      </c>
      <c r="L25" s="55">
        <f>+L7</f>
        <v>0.81690140845070425</v>
      </c>
      <c r="M25" s="7"/>
      <c r="O25" s="54"/>
      <c r="P25" s="54"/>
      <c r="Q25" s="54"/>
      <c r="R25" s="54"/>
      <c r="S25" s="54"/>
      <c r="T25" s="54"/>
      <c r="U25" s="54"/>
      <c r="V25" s="54"/>
    </row>
    <row r="26" spans="1:22" x14ac:dyDescent="0.25">
      <c r="A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O26" s="54"/>
      <c r="P26" s="54"/>
      <c r="Q26" s="54"/>
      <c r="R26" s="54"/>
      <c r="S26" s="54"/>
      <c r="T26" s="54"/>
      <c r="U26" s="54"/>
      <c r="V26" s="54"/>
    </row>
    <row r="27" spans="1:22" x14ac:dyDescent="0.25">
      <c r="B27" s="56" t="s">
        <v>20</v>
      </c>
      <c r="C27" s="45"/>
      <c r="D27" s="45"/>
      <c r="E27" s="45"/>
      <c r="F27" s="44"/>
      <c r="G27" s="45"/>
      <c r="H27" s="45"/>
      <c r="I27" s="45"/>
      <c r="J27" s="45"/>
      <c r="K27" s="45"/>
      <c r="L27" s="45"/>
      <c r="M27" s="45"/>
    </row>
    <row r="28" spans="1:22" ht="13.8" thickBot="1" x14ac:dyDescent="0.3">
      <c r="A28" s="49"/>
      <c r="B28" s="50"/>
      <c r="C28" s="9" t="str">
        <f>C20</f>
        <v>12 - 24</v>
      </c>
      <c r="D28" s="9" t="str">
        <f t="shared" ref="D28:M28" si="1">D20</f>
        <v>24 - 36</v>
      </c>
      <c r="E28" s="9" t="str">
        <f t="shared" si="1"/>
        <v>36 - 48</v>
      </c>
      <c r="F28" s="9" t="str">
        <f t="shared" si="1"/>
        <v>48 - 60</v>
      </c>
      <c r="G28" s="9" t="str">
        <f t="shared" si="1"/>
        <v>60 - 72</v>
      </c>
      <c r="H28" s="9" t="str">
        <f t="shared" si="1"/>
        <v>72 - 84</v>
      </c>
      <c r="I28" s="9" t="str">
        <f t="shared" si="1"/>
        <v>84 - 96</v>
      </c>
      <c r="J28" s="9" t="str">
        <f t="shared" si="1"/>
        <v>96 - 108</v>
      </c>
      <c r="K28" s="9" t="str">
        <f t="shared" si="1"/>
        <v>108 - 120</v>
      </c>
      <c r="L28" s="9" t="str">
        <f t="shared" si="1"/>
        <v>120 - 132</v>
      </c>
      <c r="M28" s="9" t="str">
        <f t="shared" si="1"/>
        <v>To Ult</v>
      </c>
    </row>
    <row r="29" spans="1:22" x14ac:dyDescent="0.25">
      <c r="A29" s="5" t="s">
        <v>21</v>
      </c>
      <c r="C29" s="52">
        <f>+C23</f>
        <v>0.43655652380753707</v>
      </c>
      <c r="D29" s="52">
        <f t="shared" ref="D29:L29" si="2">+D23</f>
        <v>0.3686224649059936</v>
      </c>
      <c r="E29" s="52">
        <f t="shared" si="2"/>
        <v>0.41534790497873741</v>
      </c>
      <c r="F29" s="52">
        <f t="shared" si="2"/>
        <v>0.49378426627765748</v>
      </c>
      <c r="G29" s="52">
        <f t="shared" si="2"/>
        <v>0.59575598192957158</v>
      </c>
      <c r="H29" s="52">
        <f t="shared" si="2"/>
        <v>0.73041895189408457</v>
      </c>
      <c r="I29" s="52">
        <f t="shared" si="2"/>
        <v>0.85206059663101152</v>
      </c>
      <c r="J29" s="52">
        <f t="shared" si="2"/>
        <v>0.61809088698290093</v>
      </c>
      <c r="K29" s="52">
        <f t="shared" si="2"/>
        <v>0.50070937104883995</v>
      </c>
      <c r="L29" s="52">
        <f t="shared" si="2"/>
        <v>0.81690140845070425</v>
      </c>
      <c r="M29" s="55">
        <v>1.1000000000000001</v>
      </c>
    </row>
    <row r="31" spans="1:22" x14ac:dyDescent="0.25">
      <c r="A31" s="5" t="s">
        <v>60</v>
      </c>
      <c r="L31" s="15"/>
      <c r="M31" s="15">
        <v>276</v>
      </c>
    </row>
    <row r="32" spans="1:22" x14ac:dyDescent="0.25">
      <c r="A32" s="5"/>
      <c r="C32" s="5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V32"/>
  <sheetViews>
    <sheetView showGridLines="0" workbookViewId="0">
      <selection activeCell="E29" sqref="E29"/>
    </sheetView>
  </sheetViews>
  <sheetFormatPr defaultColWidth="9.109375" defaultRowHeight="13.2" x14ac:dyDescent="0.25"/>
  <cols>
    <col min="1" max="13" width="9.44140625" style="3" customWidth="1"/>
    <col min="14" max="16384" width="9.109375" style="3"/>
  </cols>
  <sheetData>
    <row r="1" spans="1:14" x14ac:dyDescent="0.25">
      <c r="A1" s="43" t="s">
        <v>0</v>
      </c>
      <c r="L1" s="4"/>
      <c r="M1" s="4" t="s">
        <v>56</v>
      </c>
    </row>
    <row r="2" spans="1:14" x14ac:dyDescent="0.25">
      <c r="A2" s="43" t="s">
        <v>57</v>
      </c>
      <c r="L2" s="4"/>
      <c r="M2" s="4" t="s">
        <v>23</v>
      </c>
    </row>
    <row r="3" spans="1:14" x14ac:dyDescent="0.25">
      <c r="A3" s="43" t="s">
        <v>24</v>
      </c>
    </row>
    <row r="4" spans="1:14" x14ac:dyDescent="0.25">
      <c r="A4" s="5"/>
    </row>
    <row r="5" spans="1:14" x14ac:dyDescent="0.25">
      <c r="A5" s="6" t="s">
        <v>5</v>
      </c>
      <c r="B5" s="44" t="s">
        <v>25</v>
      </c>
      <c r="C5" s="45"/>
      <c r="D5" s="45"/>
      <c r="E5" s="45"/>
      <c r="F5" s="44"/>
      <c r="G5" s="45"/>
      <c r="H5" s="45"/>
      <c r="I5" s="45"/>
      <c r="J5" s="45"/>
      <c r="K5" s="45"/>
      <c r="L5" s="45"/>
      <c r="M5" s="45"/>
    </row>
    <row r="6" spans="1:14" ht="13.8" thickBot="1" x14ac:dyDescent="0.3">
      <c r="A6" s="8" t="s">
        <v>7</v>
      </c>
      <c r="B6" s="9">
        <f>+'12_2_1'!B6</f>
        <v>12</v>
      </c>
      <c r="C6" s="9">
        <f>+'12_2_1'!C6</f>
        <v>24</v>
      </c>
      <c r="D6" s="9">
        <f>+'12_2_1'!D6</f>
        <v>36</v>
      </c>
      <c r="E6" s="9">
        <f>+'12_2_1'!E6</f>
        <v>48</v>
      </c>
      <c r="F6" s="9">
        <f>+'12_2_1'!F6</f>
        <v>60</v>
      </c>
      <c r="G6" s="9">
        <f>+'12_2_1'!G6</f>
        <v>72</v>
      </c>
      <c r="H6" s="9">
        <f>+'12_2_1'!H6</f>
        <v>84</v>
      </c>
      <c r="I6" s="9">
        <f>+'12_2_1'!I6</f>
        <v>96</v>
      </c>
      <c r="J6" s="9">
        <f>+'12_2_1'!J6</f>
        <v>108</v>
      </c>
      <c r="K6" s="9">
        <f>+'12_2_1'!K6</f>
        <v>120</v>
      </c>
      <c r="L6" s="9">
        <f>+'12_2_1'!L6</f>
        <v>132</v>
      </c>
      <c r="M6" s="9" t="s">
        <v>13</v>
      </c>
    </row>
    <row r="7" spans="1:14" x14ac:dyDescent="0.25">
      <c r="A7" s="11">
        <f>+'12_2_1'!A7</f>
        <v>1998</v>
      </c>
      <c r="B7" s="13"/>
      <c r="C7" s="48"/>
      <c r="D7" s="48"/>
      <c r="E7" s="48">
        <f>+'12_2_1'!E7/'12_2_1'!D7</f>
        <v>0.79370629370629375</v>
      </c>
      <c r="F7" s="48">
        <f>+'12_2_1'!F7/'12_2_1'!E7</f>
        <v>0.81212749416947394</v>
      </c>
      <c r="G7" s="48">
        <f>+'12_2_1'!G7/'12_2_1'!F7</f>
        <v>0.78079132099553283</v>
      </c>
      <c r="H7" s="48">
        <f>+'12_2_1'!H7/'12_2_1'!G7</f>
        <v>0.59092766653044548</v>
      </c>
      <c r="I7" s="48">
        <f>+'12_2_1'!I7/'12_2_1'!H7</f>
        <v>1.3464730290456433</v>
      </c>
      <c r="J7" s="48">
        <f>+'12_2_1'!J7/'12_2_1'!I7</f>
        <v>0.43759630200308164</v>
      </c>
      <c r="K7" s="48">
        <f>+'12_2_1'!K7/'12_2_1'!J7</f>
        <v>8.3333333333333329E-2</v>
      </c>
      <c r="L7" s="48">
        <f>+'12_2_1'!L7/'12_2_1'!K7</f>
        <v>0</v>
      </c>
      <c r="M7" s="48"/>
      <c r="N7" s="48"/>
    </row>
    <row r="8" spans="1:14" x14ac:dyDescent="0.25">
      <c r="A8" s="11">
        <f>+'12_2_1'!A8</f>
        <v>1999</v>
      </c>
      <c r="B8" s="13"/>
      <c r="C8" s="48"/>
      <c r="D8" s="48">
        <f>+'12_2_1'!D8/'12_2_1'!C8</f>
        <v>0.76190476190476186</v>
      </c>
      <c r="E8" s="48">
        <f>+'12_2_1'!E8/'12_2_1'!D8</f>
        <v>0.86613691931540338</v>
      </c>
      <c r="F8" s="48">
        <f>+'12_2_1'!F8/'12_2_1'!E8</f>
        <v>0.76676076217360623</v>
      </c>
      <c r="G8" s="48">
        <f>+'12_2_1'!G8/'12_2_1'!F8</f>
        <v>0.39852738150023009</v>
      </c>
      <c r="H8" s="48">
        <f>+'12_2_1'!H8/'12_2_1'!G8</f>
        <v>0.91397228637413397</v>
      </c>
      <c r="I8" s="48">
        <f>+'12_2_1'!I8/'12_2_1'!H8</f>
        <v>0.40998104864181933</v>
      </c>
      <c r="J8" s="48">
        <f>+'12_2_1'!J8/'12_2_1'!I8</f>
        <v>0.7380585516178737</v>
      </c>
      <c r="K8" s="48">
        <f>+'12_2_1'!K8/'12_2_1'!J8</f>
        <v>0.60542797494780798</v>
      </c>
      <c r="L8" s="48"/>
      <c r="M8" s="48"/>
      <c r="N8" s="48"/>
    </row>
    <row r="9" spans="1:14" x14ac:dyDescent="0.25">
      <c r="A9" s="11">
        <f>+'12_2_1'!A9</f>
        <v>2000</v>
      </c>
      <c r="B9" s="13"/>
      <c r="C9" s="48">
        <f>+'12_2_1'!C9/'12_2_1'!B9</f>
        <v>0.85125921803255877</v>
      </c>
      <c r="D9" s="48">
        <f>+'12_2_1'!D9/'12_2_1'!C9</f>
        <v>0.79772801569140239</v>
      </c>
      <c r="E9" s="48">
        <f>+'12_2_1'!E9/'12_2_1'!D9</f>
        <v>0.95441040876959327</v>
      </c>
      <c r="F9" s="48">
        <f>+'12_2_1'!F9/'12_2_1'!E9</f>
        <v>0.58587376556462001</v>
      </c>
      <c r="G9" s="48">
        <f>+'12_2_1'!G9/'12_2_1'!F9</f>
        <v>1.0269329424697691</v>
      </c>
      <c r="H9" s="48">
        <f>+'12_2_1'!H9/'12_2_1'!G9</f>
        <v>0.66494201605709191</v>
      </c>
      <c r="I9" s="48">
        <f>+'12_2_1'!I9/'12_2_1'!H9</f>
        <v>0.43010464180305874</v>
      </c>
      <c r="J9" s="48">
        <f>+'12_2_1'!J9/'12_2_1'!I9</f>
        <v>0.2894572676232065</v>
      </c>
      <c r="K9" s="48"/>
      <c r="L9" s="48"/>
      <c r="M9" s="48"/>
      <c r="N9" s="48"/>
    </row>
    <row r="10" spans="1:14" x14ac:dyDescent="0.25">
      <c r="A10" s="11">
        <f>+'12_2_1'!A10</f>
        <v>2001</v>
      </c>
      <c r="B10" s="13"/>
      <c r="C10" s="48">
        <f>+'12_2_1'!C10/'12_2_1'!B10</f>
        <v>0.97706065318818036</v>
      </c>
      <c r="D10" s="48">
        <f>+'12_2_1'!D10/'12_2_1'!C10</f>
        <v>0.86579785117389574</v>
      </c>
      <c r="E10" s="48">
        <f>+'12_2_1'!E10/'12_2_1'!D10</f>
        <v>0.91566126623003563</v>
      </c>
      <c r="F10" s="48">
        <f>+'12_2_1'!F10/'12_2_1'!E10</f>
        <v>1.232024093361777</v>
      </c>
      <c r="G10" s="48">
        <f>+'12_2_1'!G10/'12_2_1'!F10</f>
        <v>0.61580770014259523</v>
      </c>
      <c r="H10" s="48">
        <f>+'12_2_1'!H10/'12_2_1'!G10</f>
        <v>0.24330135626860735</v>
      </c>
      <c r="I10" s="48">
        <f>+'12_2_1'!I10/'12_2_1'!H10</f>
        <v>0.18966689326988442</v>
      </c>
      <c r="J10" s="48"/>
      <c r="K10" s="48"/>
      <c r="L10" s="48"/>
      <c r="M10" s="48"/>
      <c r="N10" s="48"/>
    </row>
    <row r="11" spans="1:14" x14ac:dyDescent="0.25">
      <c r="A11" s="11">
        <f>+'12_2_1'!A11</f>
        <v>2002</v>
      </c>
      <c r="B11" s="13"/>
      <c r="C11" s="48">
        <f>+'12_2_1'!C11/'12_2_1'!B11</f>
        <v>1.1853616696845517</v>
      </c>
      <c r="D11" s="48">
        <f>+'12_2_1'!D11/'12_2_1'!C11</f>
        <v>1.0318379160636759</v>
      </c>
      <c r="E11" s="48">
        <f>+'12_2_1'!E11/'12_2_1'!D11</f>
        <v>1.2133395667757518</v>
      </c>
      <c r="F11" s="48">
        <f>+'12_2_1'!F11/'12_2_1'!E11</f>
        <v>0.80073208322630363</v>
      </c>
      <c r="G11" s="48">
        <f>+'12_2_1'!G11/'12_2_1'!F11</f>
        <v>0.64736546635656433</v>
      </c>
      <c r="H11" s="48">
        <f>+'12_2_1'!H11/'12_2_1'!G11</f>
        <v>0.46233894945490583</v>
      </c>
      <c r="I11" s="48"/>
      <c r="J11" s="48"/>
      <c r="K11" s="48"/>
      <c r="L11" s="48"/>
      <c r="M11" s="48"/>
      <c r="N11" s="48"/>
    </row>
    <row r="12" spans="1:14" x14ac:dyDescent="0.25">
      <c r="A12" s="11">
        <f>+'12_2_1'!A12</f>
        <v>2003</v>
      </c>
      <c r="B12" s="13"/>
      <c r="C12" s="48">
        <f>+'12_2_1'!C12/'12_2_1'!B12</f>
        <v>1.3600151745068285</v>
      </c>
      <c r="D12" s="48">
        <f>+'12_2_1'!D12/'12_2_1'!C12</f>
        <v>1.6430497443049745</v>
      </c>
      <c r="E12" s="48">
        <f>+'12_2_1'!E12/'12_2_1'!D12</f>
        <v>1.0017542866843983</v>
      </c>
      <c r="F12" s="48">
        <f>+'12_2_1'!F12/'12_2_1'!E12</f>
        <v>0.54942944300079088</v>
      </c>
      <c r="G12" s="48">
        <f>+'12_2_1'!G12/'12_2_1'!F12</f>
        <v>0.5195352662965248</v>
      </c>
      <c r="H12" s="48"/>
      <c r="I12" s="48"/>
      <c r="J12" s="48"/>
      <c r="K12" s="48"/>
      <c r="L12" s="48"/>
      <c r="M12" s="48"/>
      <c r="N12" s="48"/>
    </row>
    <row r="13" spans="1:14" x14ac:dyDescent="0.25">
      <c r="A13" s="11">
        <f>+'12_2_1'!A13</f>
        <v>2004</v>
      </c>
      <c r="B13" s="13"/>
      <c r="C13" s="48">
        <f>+'12_2_1'!C13/'12_2_1'!B13</f>
        <v>2.0496818735616622</v>
      </c>
      <c r="D13" s="48">
        <f>+'12_2_1'!D13/'12_2_1'!C13</f>
        <v>1.0869823657618387</v>
      </c>
      <c r="E13" s="48">
        <f>+'12_2_1'!E13/'12_2_1'!D13</f>
        <v>0.85879207680155545</v>
      </c>
      <c r="F13" s="48">
        <f>+'12_2_1'!F13/'12_2_1'!E13</f>
        <v>0.61826093108815627</v>
      </c>
      <c r="G13" s="48"/>
      <c r="H13" s="48"/>
      <c r="I13" s="48"/>
      <c r="J13" s="48"/>
      <c r="K13" s="48"/>
      <c r="L13" s="48"/>
      <c r="M13" s="48"/>
      <c r="N13" s="48"/>
    </row>
    <row r="14" spans="1:14" x14ac:dyDescent="0.25">
      <c r="A14" s="11">
        <f>+'12_2_1'!A14</f>
        <v>2005</v>
      </c>
      <c r="B14" s="13"/>
      <c r="C14" s="48">
        <f>+'12_2_1'!C14/'12_2_1'!B14</f>
        <v>1.3738441730716711</v>
      </c>
      <c r="D14" s="48">
        <f>+'12_2_1'!D14/'12_2_1'!C14</f>
        <v>1.2287223468605344</v>
      </c>
      <c r="E14" s="48">
        <f>+'12_2_1'!E14/'12_2_1'!D14</f>
        <v>0.70790671874638866</v>
      </c>
      <c r="F14" s="48"/>
      <c r="G14" s="48"/>
      <c r="H14" s="48"/>
      <c r="I14" s="48"/>
      <c r="J14" s="48"/>
      <c r="K14" s="48"/>
      <c r="L14" s="48"/>
      <c r="M14" s="48"/>
      <c r="N14" s="48"/>
    </row>
    <row r="15" spans="1:14" x14ac:dyDescent="0.25">
      <c r="A15" s="11">
        <f>+'12_2_1'!A15</f>
        <v>2006</v>
      </c>
      <c r="B15" s="13"/>
      <c r="C15" s="48">
        <f>+'12_2_1'!C15/'12_2_1'!B15</f>
        <v>1.4873592521776078</v>
      </c>
      <c r="D15" s="48">
        <f>+'12_2_1'!D15/'12_2_1'!C15</f>
        <v>0.74232252535352095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x14ac:dyDescent="0.25">
      <c r="A16" s="11">
        <f>+'12_2_1'!A16</f>
        <v>2007</v>
      </c>
      <c r="B16" s="13"/>
      <c r="C16" s="48">
        <f>+'12_2_1'!C16/'12_2_1'!B16</f>
        <v>1.2457361424630047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</row>
    <row r="17" spans="1:22" x14ac:dyDescent="0.25">
      <c r="A17" s="11">
        <f>+'12_2_1'!A17</f>
        <v>2008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</row>
    <row r="18" spans="1:22" x14ac:dyDescent="0.25">
      <c r="A18" s="11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22" x14ac:dyDescent="0.25">
      <c r="B19" s="44" t="s">
        <v>26</v>
      </c>
      <c r="C19" s="45"/>
      <c r="D19" s="45"/>
      <c r="E19" s="45"/>
      <c r="F19" s="44"/>
      <c r="G19" s="45"/>
      <c r="H19" s="45"/>
      <c r="I19" s="45"/>
      <c r="J19" s="45"/>
      <c r="K19" s="45"/>
      <c r="L19" s="45"/>
      <c r="M19" s="45"/>
    </row>
    <row r="20" spans="1:22" ht="13.8" thickBot="1" x14ac:dyDescent="0.3">
      <c r="A20" s="49"/>
      <c r="B20" s="50"/>
      <c r="C20" s="9" t="str">
        <f>B6&amp;" - "&amp;C6</f>
        <v>12 - 24</v>
      </c>
      <c r="D20" s="9" t="str">
        <f t="shared" ref="D20:L20" si="0">C6&amp;" - "&amp;D6</f>
        <v>24 - 36</v>
      </c>
      <c r="E20" s="9" t="str">
        <f t="shared" si="0"/>
        <v>36 - 48</v>
      </c>
      <c r="F20" s="9" t="str">
        <f t="shared" si="0"/>
        <v>48 - 60</v>
      </c>
      <c r="G20" s="9" t="str">
        <f t="shared" si="0"/>
        <v>60 - 72</v>
      </c>
      <c r="H20" s="9" t="str">
        <f t="shared" si="0"/>
        <v>72 - 84</v>
      </c>
      <c r="I20" s="9" t="str">
        <f t="shared" si="0"/>
        <v>84 - 96</v>
      </c>
      <c r="J20" s="9" t="str">
        <f t="shared" si="0"/>
        <v>96 - 108</v>
      </c>
      <c r="K20" s="9" t="str">
        <f t="shared" si="0"/>
        <v>108 - 120</v>
      </c>
      <c r="L20" s="9" t="str">
        <f t="shared" si="0"/>
        <v>120 - 132</v>
      </c>
      <c r="M20" s="50" t="s">
        <v>13</v>
      </c>
    </row>
    <row r="21" spans="1:22" x14ac:dyDescent="0.25">
      <c r="A21" s="5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22" x14ac:dyDescent="0.25">
      <c r="A22" s="51" t="s">
        <v>16</v>
      </c>
      <c r="C22" s="52">
        <f>AVERAGE(C12:C16)</f>
        <v>1.503327323156155</v>
      </c>
      <c r="D22" s="52">
        <f>AVERAGE(D11:D15)</f>
        <v>1.1465829796689089</v>
      </c>
      <c r="E22" s="52">
        <f>AVERAGE(E10:E14)</f>
        <v>0.93949078304762601</v>
      </c>
      <c r="F22" s="52">
        <f>AVERAGE(F9:F13)</f>
        <v>0.75726406324832962</v>
      </c>
      <c r="G22" s="52">
        <f>AVERAGE(G8:G12)</f>
        <v>0.64163375135313661</v>
      </c>
      <c r="H22" s="52">
        <f>AVERAGE(H7:H11)</f>
        <v>0.57509645493703687</v>
      </c>
      <c r="I22" s="52">
        <f>AVERAGE(I7:I10)</f>
        <v>0.59405640319010145</v>
      </c>
      <c r="J22" s="52">
        <f>AVERAGE(J7:J9)</f>
        <v>0.48837070708138736</v>
      </c>
      <c r="K22" s="52">
        <f>AVERAGE(K7:K8)</f>
        <v>0.34438065414057067</v>
      </c>
      <c r="L22" s="52">
        <f>AVERAGE(L7)</f>
        <v>0</v>
      </c>
      <c r="M22" s="7"/>
      <c r="N22" s="53"/>
      <c r="O22" s="54"/>
      <c r="P22" s="54"/>
      <c r="Q22" s="54"/>
      <c r="R22" s="54"/>
      <c r="S22" s="54"/>
      <c r="T22" s="54"/>
      <c r="U22" s="54"/>
      <c r="V22" s="54"/>
    </row>
    <row r="23" spans="1:22" x14ac:dyDescent="0.25">
      <c r="A23" s="51" t="s">
        <v>59</v>
      </c>
      <c r="C23" s="52">
        <f>AVERAGE(C15:C16)</f>
        <v>1.3665476973203061</v>
      </c>
      <c r="D23" s="52">
        <f>AVERAGE(D14:D15)</f>
        <v>0.98552243610702761</v>
      </c>
      <c r="E23" s="52">
        <f>AVERAGE(E13:E14)</f>
        <v>0.78334939777397206</v>
      </c>
      <c r="F23" s="52">
        <f>AVERAGE(F12:F13)</f>
        <v>0.58384518704447363</v>
      </c>
      <c r="G23" s="52">
        <f>AVERAGE(G11:G12)</f>
        <v>0.58345036632654457</v>
      </c>
      <c r="H23" s="52">
        <f>AVERAGE(H10:H11)</f>
        <v>0.35282015286175661</v>
      </c>
      <c r="I23" s="52">
        <f>AVERAGE(I9:I10)</f>
        <v>0.30988576753647157</v>
      </c>
      <c r="J23" s="52">
        <f>AVERAGE(J8:J9)</f>
        <v>0.51375790962054013</v>
      </c>
      <c r="K23" s="52">
        <f>AVERAGE(K7:K8)</f>
        <v>0.34438065414057067</v>
      </c>
      <c r="L23" s="52">
        <f>AVERAGE(L7)</f>
        <v>0</v>
      </c>
      <c r="M23" s="7"/>
      <c r="N23" s="54"/>
      <c r="O23" s="54"/>
      <c r="P23" s="54"/>
      <c r="Q23" s="54"/>
      <c r="R23" s="54"/>
      <c r="S23" s="54"/>
      <c r="T23" s="54"/>
      <c r="U23" s="54"/>
      <c r="V23" s="54"/>
    </row>
    <row r="24" spans="1:22" x14ac:dyDescent="0.25">
      <c r="A24" s="5" t="s">
        <v>18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7"/>
    </row>
    <row r="25" spans="1:22" x14ac:dyDescent="0.25">
      <c r="A25" s="51" t="s">
        <v>19</v>
      </c>
      <c r="C25" s="55">
        <f>(SUM(C12:C16)-MAX(C12:C16)-MIN(C12:C16))/(COUNT(C12:C16)-2)</f>
        <v>1.4070728665853691</v>
      </c>
      <c r="D25" s="55">
        <f>(SUM(D11:D15)-MAX(D11:D15)-MIN(D11:D15))/(COUNT(D11:D15)-2)</f>
        <v>1.1158475428953498</v>
      </c>
      <c r="E25" s="55">
        <f>(SUM(E10:E14)-MAX(E10:E14)-MIN(E10:E14))/(COUNT(E10:E14)-2)</f>
        <v>0.92540254323866311</v>
      </c>
      <c r="F25" s="55">
        <f>(SUM(F9:F13)-MAX(F9:F13)-MIN(F9:F13))/(COUNT(F9:F13)-2)</f>
        <v>0.66828892662636008</v>
      </c>
      <c r="G25" s="55">
        <f>(SUM(G8:G12)-MAX(G8:G12)-MIN(G8:G12))/(COUNT(G8:G12)-2)</f>
        <v>0.59423614426522808</v>
      </c>
      <c r="H25" s="55">
        <f>(SUM(H7:H11)-MAX(H7:H11)-MIN(H7:H11))/(COUNT(H7:H11)-2)</f>
        <v>0.57273621068081437</v>
      </c>
      <c r="I25" s="55">
        <f>(SUM(I7:I11)-MAX(I7:I11)-MIN(I7:I11))/(COUNT(I7:I11)-2)</f>
        <v>0.42004284522243907</v>
      </c>
      <c r="J25" s="55">
        <f>(SUM(J7:J11)-MAX(J7:J11)-MIN(J7:J11))/(COUNT(J7:J11)-2)</f>
        <v>0.43759630200308181</v>
      </c>
      <c r="K25" s="55">
        <f>AVERAGE(K7:K8)</f>
        <v>0.34438065414057067</v>
      </c>
      <c r="L25" s="55">
        <f>+L7</f>
        <v>0</v>
      </c>
      <c r="M25" s="7"/>
      <c r="O25" s="54"/>
      <c r="P25" s="54"/>
      <c r="Q25" s="54"/>
      <c r="R25" s="54"/>
      <c r="S25" s="54"/>
      <c r="T25" s="54"/>
      <c r="U25" s="54"/>
      <c r="V25" s="54"/>
    </row>
    <row r="26" spans="1:22" x14ac:dyDescent="0.25">
      <c r="A26" s="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O26" s="54"/>
      <c r="P26" s="54"/>
      <c r="Q26" s="54"/>
      <c r="R26" s="54"/>
      <c r="S26" s="54"/>
      <c r="T26" s="54"/>
      <c r="U26" s="54"/>
      <c r="V26" s="54"/>
    </row>
    <row r="27" spans="1:22" x14ac:dyDescent="0.25">
      <c r="B27" s="44" t="s">
        <v>27</v>
      </c>
      <c r="C27" s="45"/>
      <c r="D27" s="45"/>
      <c r="E27" s="45"/>
      <c r="F27" s="44"/>
      <c r="G27" s="45"/>
      <c r="H27" s="45"/>
      <c r="I27" s="45"/>
      <c r="J27" s="45"/>
      <c r="K27" s="45"/>
      <c r="L27" s="45"/>
      <c r="M27" s="45"/>
    </row>
    <row r="28" spans="1:22" ht="13.8" thickBot="1" x14ac:dyDescent="0.3">
      <c r="A28" s="49"/>
      <c r="B28" s="50"/>
      <c r="C28" s="9" t="str">
        <f>C20</f>
        <v>12 - 24</v>
      </c>
      <c r="D28" s="9" t="str">
        <f t="shared" ref="D28:M28" si="1">D20</f>
        <v>24 - 36</v>
      </c>
      <c r="E28" s="9" t="str">
        <f t="shared" si="1"/>
        <v>36 - 48</v>
      </c>
      <c r="F28" s="9" t="str">
        <f t="shared" si="1"/>
        <v>48 - 60</v>
      </c>
      <c r="G28" s="9" t="str">
        <f t="shared" si="1"/>
        <v>60 - 72</v>
      </c>
      <c r="H28" s="9" t="str">
        <f t="shared" si="1"/>
        <v>72 - 84</v>
      </c>
      <c r="I28" s="9" t="str">
        <f t="shared" si="1"/>
        <v>84 - 96</v>
      </c>
      <c r="J28" s="9" t="str">
        <f t="shared" si="1"/>
        <v>96 - 108</v>
      </c>
      <c r="K28" s="9" t="str">
        <f t="shared" si="1"/>
        <v>108 - 120</v>
      </c>
      <c r="L28" s="9" t="str">
        <f t="shared" si="1"/>
        <v>120 - 132</v>
      </c>
      <c r="M28" s="9" t="str">
        <f t="shared" si="1"/>
        <v>To Ult</v>
      </c>
    </row>
    <row r="29" spans="1:22" x14ac:dyDescent="0.25">
      <c r="A29" s="5" t="s">
        <v>21</v>
      </c>
      <c r="C29" s="52">
        <f>+C23</f>
        <v>1.3665476973203061</v>
      </c>
      <c r="D29" s="52">
        <f t="shared" ref="D29:L29" si="2">+D23</f>
        <v>0.98552243610702761</v>
      </c>
      <c r="E29" s="52">
        <f t="shared" si="2"/>
        <v>0.78334939777397206</v>
      </c>
      <c r="F29" s="52">
        <f t="shared" si="2"/>
        <v>0.58384518704447363</v>
      </c>
      <c r="G29" s="52">
        <f t="shared" si="2"/>
        <v>0.58345036632654457</v>
      </c>
      <c r="H29" s="52">
        <f t="shared" si="2"/>
        <v>0.35282015286175661</v>
      </c>
      <c r="I29" s="52">
        <f t="shared" si="2"/>
        <v>0.30988576753647157</v>
      </c>
      <c r="J29" s="52">
        <f t="shared" si="2"/>
        <v>0.51375790962054013</v>
      </c>
      <c r="K29" s="52">
        <f t="shared" si="2"/>
        <v>0.34438065414057067</v>
      </c>
      <c r="L29" s="52">
        <f t="shared" si="2"/>
        <v>0</v>
      </c>
      <c r="M29" s="55">
        <v>0</v>
      </c>
    </row>
    <row r="31" spans="1:22" x14ac:dyDescent="0.25">
      <c r="A31" s="5" t="s">
        <v>61</v>
      </c>
      <c r="L31" s="15"/>
      <c r="M31" s="15">
        <v>277</v>
      </c>
    </row>
    <row r="32" spans="1:22" x14ac:dyDescent="0.25">
      <c r="A32" s="5"/>
      <c r="C32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Intro</vt:lpstr>
      <vt:lpstr>12_1_1</vt:lpstr>
      <vt:lpstr>12_1_2</vt:lpstr>
      <vt:lpstr>12_1_3</vt:lpstr>
      <vt:lpstr>12_1_4</vt:lpstr>
      <vt:lpstr>12_1_5</vt:lpstr>
      <vt:lpstr>12_2_1</vt:lpstr>
      <vt:lpstr>12_2_2</vt:lpstr>
      <vt:lpstr>12_2_3</vt:lpstr>
      <vt:lpstr>12_2_4</vt:lpstr>
      <vt:lpstr>12_2_5</vt:lpstr>
      <vt:lpstr>12_2_6</vt:lpstr>
      <vt:lpstr>12_2_7</vt:lpstr>
      <vt:lpstr>12_3_1</vt:lpstr>
    </vt:vector>
  </TitlesOfParts>
  <Manager>James Bedford</Manager>
  <Company>Bedford Seminars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Bedford</dc:creator>
  <cp:lastModifiedBy>Jim Bedford</cp:lastModifiedBy>
  <dcterms:created xsi:type="dcterms:W3CDTF">2015-10-31T19:36:27Z</dcterms:created>
  <dcterms:modified xsi:type="dcterms:W3CDTF">2019-07-21T23:49:50Z</dcterms:modified>
</cp:coreProperties>
</file>