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codeName="ThisWorkbook" defaultThemeVersion="166925"/>
  <mc:AlternateContent xmlns:mc="http://schemas.openxmlformats.org/markup-compatibility/2006">
    <mc:Choice Requires="x15">
      <x15ac:absPath xmlns:x15ac="http://schemas.microsoft.com/office/spreadsheetml/2010/11/ac" url="https://d.docs.live.net/31cb8c9182d9ef04/Exam 5 Study Material/Bedford Seminars - Excel Problems/Bedford Seminars - Excel Problems/3 Excel Practice Problems/1 Reserving/Solutions/"/>
    </mc:Choice>
  </mc:AlternateContent>
  <xr:revisionPtr revIDLastSave="7" documentId="10_ncr:8100000_{2AFEDEDC-C51F-4526-ADB4-4A8730B4B87A}" xr6:coauthVersionLast="45" xr6:coauthVersionMax="45" xr10:uidLastSave="{41E04D89-8588-435B-80DD-FC78F892BA64}"/>
  <bookViews>
    <workbookView xWindow="30612" yWindow="-108" windowWidth="30936" windowHeight="16896" tabRatio="870" xr2:uid="{00000000-000D-0000-FFFF-FFFF00000000}"/>
  </bookViews>
  <sheets>
    <sheet name="Status" sheetId="71" r:id="rId1"/>
    <sheet name="Orig Ch.12 #1" sheetId="41" r:id="rId2"/>
    <sheet name="Orig Ch.12 #2" sheetId="42" r:id="rId3"/>
    <sheet name="Orig Ch.12 #3" sheetId="43" r:id="rId4"/>
    <sheet name="Orig Ch.12 #4" sheetId="44" r:id="rId5"/>
    <sheet name="S2011 #29" sheetId="109" r:id="rId6"/>
    <sheet name="S2012 #19" sheetId="110" r:id="rId7"/>
    <sheet name="S2013 #17" sheetId="111" r:id="rId8"/>
    <sheet name="S2014 #23" sheetId="112" r:id="rId9"/>
    <sheet name="S2016 #17" sheetId="113" r:id="rId10"/>
    <sheet name="S2017 #19" sheetId="114" r:id="rId11"/>
    <sheet name="F2017 #22" sheetId="115"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4" i="115" l="1"/>
  <c r="J8" i="115"/>
  <c r="K8" i="115"/>
  <c r="L8" i="115"/>
  <c r="M8" i="115"/>
  <c r="I9" i="115"/>
  <c r="J9" i="115"/>
  <c r="K9" i="115"/>
  <c r="J15" i="115" s="1"/>
  <c r="J18" i="115" s="1"/>
  <c r="L9" i="115"/>
  <c r="M9" i="115"/>
  <c r="L15" i="115" s="1"/>
  <c r="L18" i="115" s="1"/>
  <c r="I10" i="115"/>
  <c r="J10" i="115"/>
  <c r="J16" i="115" s="1"/>
  <c r="K10" i="115"/>
  <c r="L10" i="115"/>
  <c r="I11" i="115"/>
  <c r="J11" i="115"/>
  <c r="K11" i="115"/>
  <c r="I12" i="115"/>
  <c r="J12" i="115"/>
  <c r="I15" i="115"/>
  <c r="I16" i="115"/>
  <c r="K16" i="115"/>
  <c r="I17" i="115"/>
  <c r="J17" i="115"/>
  <c r="M19" i="115"/>
  <c r="L19" i="115" l="1"/>
  <c r="K19" i="115" s="1"/>
  <c r="J19" i="115" s="1"/>
  <c r="I22" i="115" s="1"/>
  <c r="I23" i="115" s="1"/>
  <c r="K15" i="115"/>
  <c r="K18" i="115" s="1"/>
  <c r="M6" i="114" l="1"/>
  <c r="N6" i="114"/>
  <c r="O6" i="114"/>
  <c r="P6" i="114"/>
  <c r="P9" i="114" s="1"/>
  <c r="T6" i="114"/>
  <c r="M7" i="114"/>
  <c r="N7" i="114"/>
  <c r="O7" i="114"/>
  <c r="S7" i="114"/>
  <c r="M8" i="114"/>
  <c r="N8" i="114"/>
  <c r="N9" i="114" s="1"/>
  <c r="T7" i="114" s="1"/>
  <c r="T8" i="114" s="1"/>
  <c r="S8" i="114"/>
  <c r="O9" i="114"/>
  <c r="S9" i="114"/>
  <c r="M15" i="114"/>
  <c r="N15" i="114"/>
  <c r="O15" i="114"/>
  <c r="O33" i="114" s="1"/>
  <c r="P15" i="114"/>
  <c r="P33" i="114" s="1"/>
  <c r="M16" i="114"/>
  <c r="N16" i="114"/>
  <c r="O16" i="114"/>
  <c r="P16" i="114"/>
  <c r="P19" i="114" s="1"/>
  <c r="M17" i="114"/>
  <c r="N17" i="114"/>
  <c r="O17" i="114"/>
  <c r="M18" i="114"/>
  <c r="N18" i="114"/>
  <c r="M19" i="114"/>
  <c r="N19" i="114"/>
  <c r="O19" i="114"/>
  <c r="M22" i="114"/>
  <c r="N22" i="114"/>
  <c r="N40" i="114" s="1"/>
  <c r="N44" i="114" s="1"/>
  <c r="N48" i="114" s="1"/>
  <c r="O22" i="114"/>
  <c r="O40" i="114" s="1"/>
  <c r="O44" i="114" s="1"/>
  <c r="O48" i="114" s="1"/>
  <c r="P22" i="114"/>
  <c r="M23" i="114"/>
  <c r="N23" i="114"/>
  <c r="O41" i="114" s="1"/>
  <c r="O23" i="114"/>
  <c r="N26" i="114"/>
  <c r="O26" i="114"/>
  <c r="P26" i="114"/>
  <c r="Q26" i="114"/>
  <c r="M27" i="114"/>
  <c r="N27" i="114"/>
  <c r="O27" i="114"/>
  <c r="N34" i="114" s="1"/>
  <c r="N37" i="114" s="1"/>
  <c r="N41" i="114" s="1"/>
  <c r="P27" i="114"/>
  <c r="Q27" i="114"/>
  <c r="M28" i="114"/>
  <c r="N28" i="114"/>
  <c r="O28" i="114"/>
  <c r="P28" i="114"/>
  <c r="M29" i="114"/>
  <c r="N29" i="114"/>
  <c r="O29" i="114"/>
  <c r="M30" i="114"/>
  <c r="N30" i="114"/>
  <c r="M33" i="114"/>
  <c r="N33" i="114"/>
  <c r="M34" i="114"/>
  <c r="O34" i="114"/>
  <c r="P34" i="114"/>
  <c r="M35" i="114"/>
  <c r="N35" i="114"/>
  <c r="O35" i="114"/>
  <c r="M36" i="114"/>
  <c r="N36" i="114"/>
  <c r="O37" i="114"/>
  <c r="P37" i="114"/>
  <c r="M40" i="114"/>
  <c r="P40" i="114"/>
  <c r="M41" i="114"/>
  <c r="M44" i="114"/>
  <c r="P44" i="114"/>
  <c r="M45" i="114"/>
  <c r="M49" i="114" s="1"/>
  <c r="M48" i="114"/>
  <c r="P48" i="114"/>
  <c r="T9" i="114" l="1"/>
  <c r="T11" i="114" s="1"/>
  <c r="N45" i="114"/>
  <c r="N49" i="114" s="1"/>
  <c r="P23" i="114"/>
  <c r="O45" i="114"/>
  <c r="O49" i="114" s="1"/>
  <c r="P41" i="114"/>
  <c r="P45" i="114" s="1"/>
  <c r="P49" i="114" s="1"/>
  <c r="M51" i="114" s="1"/>
  <c r="D38" i="113" l="1"/>
  <c r="D33" i="113"/>
  <c r="D34" i="113" s="1"/>
  <c r="A4" i="113"/>
  <c r="B13" i="71"/>
  <c r="B12" i="71"/>
  <c r="B11" i="71"/>
  <c r="D35" i="113" l="1"/>
  <c r="D40" i="113"/>
  <c r="D39" i="113"/>
  <c r="D42" i="113" s="1"/>
  <c r="M13" i="109" l="1"/>
  <c r="M10" i="109"/>
  <c r="M8" i="109"/>
  <c r="M9" i="109"/>
  <c r="N9" i="109" s="1"/>
  <c r="L9" i="110"/>
  <c r="L8" i="110"/>
  <c r="M9" i="110" s="1"/>
  <c r="M7" i="110"/>
  <c r="N7" i="110" s="1"/>
  <c r="O7" i="110" s="1"/>
  <c r="K7" i="111"/>
  <c r="K8" i="111" s="1"/>
  <c r="L16" i="112"/>
  <c r="L15" i="112"/>
  <c r="L13" i="112"/>
  <c r="N10" i="109" l="1"/>
  <c r="M12" i="109" s="1"/>
  <c r="M14" i="109" s="1"/>
  <c r="M8" i="110"/>
  <c r="N8" i="110" s="1"/>
  <c r="O8" i="110" s="1"/>
  <c r="O9" i="110"/>
  <c r="N9" i="110"/>
  <c r="M10" i="110" s="1"/>
  <c r="L4" i="112"/>
  <c r="L6" i="112" s="1"/>
  <c r="L9" i="112" s="1"/>
  <c r="P6" i="44"/>
  <c r="O12" i="44"/>
  <c r="O6" i="44"/>
  <c r="O10" i="44" s="1"/>
  <c r="P10" i="44" s="1"/>
  <c r="N6" i="44"/>
  <c r="T21" i="42"/>
  <c r="M21" i="42"/>
  <c r="S10" i="42"/>
  <c r="S11" i="42"/>
  <c r="S12" i="42"/>
  <c r="S9" i="42"/>
  <c r="L9" i="42"/>
  <c r="L10" i="42"/>
  <c r="L11" i="42"/>
  <c r="L12" i="42"/>
  <c r="S23" i="42"/>
  <c r="X22" i="42"/>
  <c r="T22" i="42"/>
  <c r="N22" i="42"/>
  <c r="O22" i="42" s="1"/>
  <c r="M15" i="42"/>
  <c r="T12" i="42"/>
  <c r="T23" i="42" s="1"/>
  <c r="M12" i="42"/>
  <c r="M23" i="42" s="1"/>
  <c r="U11" i="42"/>
  <c r="T11" i="42"/>
  <c r="N11" i="42"/>
  <c r="M11" i="42"/>
  <c r="V10" i="42"/>
  <c r="U10" i="42"/>
  <c r="T10" i="42"/>
  <c r="O10" i="42"/>
  <c r="N10" i="42"/>
  <c r="M10" i="42"/>
  <c r="W9" i="42"/>
  <c r="V9" i="42"/>
  <c r="U9" i="42"/>
  <c r="T9" i="42"/>
  <c r="P9" i="42"/>
  <c r="O9" i="42"/>
  <c r="N9" i="42"/>
  <c r="M9" i="42"/>
  <c r="T8" i="42"/>
  <c r="T15" i="42" s="1"/>
  <c r="N8" i="42"/>
  <c r="N15" i="42" s="1"/>
  <c r="O11" i="44" l="1"/>
  <c r="P16" i="42"/>
  <c r="P19" i="42" s="1"/>
  <c r="W16" i="42"/>
  <c r="W19" i="42" s="1"/>
  <c r="N18" i="42"/>
  <c r="U18" i="42"/>
  <c r="P11" i="44"/>
  <c r="P12" i="44"/>
  <c r="U16" i="42"/>
  <c r="N17" i="42"/>
  <c r="V17" i="42"/>
  <c r="U17" i="42"/>
  <c r="N16" i="42"/>
  <c r="O16" i="42"/>
  <c r="V16" i="42"/>
  <c r="V19" i="42" s="1"/>
  <c r="O17" i="42"/>
  <c r="L18" i="42"/>
  <c r="P22" i="42"/>
  <c r="W22" i="42" s="1"/>
  <c r="V22" i="42"/>
  <c r="U8" i="42"/>
  <c r="U15" i="42" s="1"/>
  <c r="S18" i="42"/>
  <c r="U22" i="42"/>
  <c r="O8" i="42"/>
  <c r="S17" i="42"/>
  <c r="N19" i="42" l="1"/>
  <c r="N23" i="42" s="1"/>
  <c r="V23" i="42" s="1"/>
  <c r="O19" i="42"/>
  <c r="U19" i="42"/>
  <c r="U23" i="42" s="1"/>
  <c r="L17" i="42"/>
  <c r="P8" i="42"/>
  <c r="V8" i="42"/>
  <c r="V15" i="42" s="1"/>
  <c r="O15" i="42"/>
  <c r="O23" i="42" l="1"/>
  <c r="P23" i="42" s="1"/>
  <c r="W23" i="42"/>
  <c r="L16" i="42"/>
  <c r="S16" i="42"/>
  <c r="W8" i="42"/>
  <c r="W15" i="42" s="1"/>
  <c r="P15" i="42"/>
  <c r="X23" i="42" l="1"/>
  <c r="Y23" i="42" s="1"/>
  <c r="Z25" i="42" s="1"/>
  <c r="Q23" i="42"/>
  <c r="B10" i="71"/>
  <c r="B3" i="71"/>
  <c r="B6" i="71"/>
  <c r="B9" i="71"/>
  <c r="B8" i="71"/>
  <c r="B5" i="71"/>
  <c r="B7" i="71"/>
  <c r="B4" i="71"/>
</calcChain>
</file>

<file path=xl/sharedStrings.xml><?xml version="1.0" encoding="utf-8"?>
<sst xmlns="http://schemas.openxmlformats.org/spreadsheetml/2006/main" count="500" uniqueCount="244">
  <si>
    <t>a.</t>
  </si>
  <si>
    <t>b.</t>
  </si>
  <si>
    <t>Accident</t>
  </si>
  <si>
    <t>Paid</t>
  </si>
  <si>
    <t>Reported</t>
  </si>
  <si>
    <t>Ultimate</t>
  </si>
  <si>
    <t>Year</t>
  </si>
  <si>
    <t>Claims</t>
  </si>
  <si>
    <t>c.</t>
  </si>
  <si>
    <t>d.</t>
  </si>
  <si>
    <t>Case</t>
  </si>
  <si>
    <t>Status</t>
  </si>
  <si>
    <t>A</t>
  </si>
  <si>
    <t>Age</t>
  </si>
  <si>
    <t>Selected</t>
  </si>
  <si>
    <t>Original - Chapter 12</t>
  </si>
  <si>
    <t xml:space="preserve">Discuss the steps and mechanics of the first case outstanding development method. </t>
  </si>
  <si>
    <t>When does the first case outstanding development method work best? Why?</t>
  </si>
  <si>
    <t>Reported Claims as of (months):</t>
  </si>
  <si>
    <t>Paid Claims as of (months):</t>
  </si>
  <si>
    <t>List one of the two accepted formulas for the second case outstanding development method.</t>
  </si>
  <si>
    <t>Briefly discuss the major weakness of this second case outstanding development method.</t>
  </si>
  <si>
    <t>% Paid</t>
  </si>
  <si>
    <t>% Reported</t>
  </si>
  <si>
    <t>Given the following information, calculate the 2016 unpaid claim estimate using the</t>
  </si>
  <si>
    <t>first case outstanding development method.</t>
  </si>
  <si>
    <t>Briefly discuss when the second case outstanding development method is useful. Give an</t>
  </si>
  <si>
    <t>example of when this situation might arise.</t>
  </si>
  <si>
    <t>Provide a reasonable value, or range of values, for a tail factor for each of the two triangles</t>
  </si>
  <si>
    <t xml:space="preserve">we use in the first case outstanding development method. </t>
  </si>
  <si>
    <t>Using Method #2 and the given industry unpaid and unreported percentages estimate the unpaid</t>
  </si>
  <si>
    <t>claims for this cohort.</t>
  </si>
  <si>
    <t>Question</t>
  </si>
  <si>
    <t>S2011 #29</t>
  </si>
  <si>
    <t>S2012 #19</t>
  </si>
  <si>
    <t>S2013 #17</t>
  </si>
  <si>
    <t>S2014 #23</t>
  </si>
  <si>
    <t>Orig Ch.12 #1</t>
  </si>
  <si>
    <t>Orig Ch.12 #2</t>
  </si>
  <si>
    <t>Orig Ch.12 #3</t>
  </si>
  <si>
    <t>Orig Ch.12 #4</t>
  </si>
  <si>
    <t/>
  </si>
  <si>
    <t>Points</t>
  </si>
  <si>
    <t>Spring 2011</t>
  </si>
  <si>
    <t>($000s)</t>
  </si>
  <si>
    <t>48 Months</t>
  </si>
  <si>
    <t>36 Months</t>
  </si>
  <si>
    <t>24 Months</t>
  </si>
  <si>
    <t>12 Months</t>
  </si>
  <si>
    <t>Given the following data as of December 31, 2010:</t>
  </si>
  <si>
    <t>Spring 2012</t>
  </si>
  <si>
    <t>Months</t>
  </si>
  <si>
    <t>Age in</t>
  </si>
  <si>
    <t>Spring 2013</t>
  </si>
  <si>
    <t>Spring 2014</t>
  </si>
  <si>
    <t>Given the following information as of December 31, 2013:</t>
  </si>
  <si>
    <t>to Ultimate</t>
  </si>
  <si>
    <t>Reported CDF</t>
  </si>
  <si>
    <t>Briefly describe when the case outstanding development technique is appropriate.</t>
  </si>
  <si>
    <t>Use the case outstanding development technique to estimate the ultimate claims for accident year 2009.</t>
  </si>
  <si>
    <t>•    Assume no further development after 48 months</t>
  </si>
  <si>
    <t>•    Selected ratio of incremental paid claims to previous case outstanding:</t>
  </si>
  <si>
    <t>•    Selected ratio of case outstanding to previous case outstanding:</t>
  </si>
  <si>
    <t>Incremental Paid Claims (000s)</t>
  </si>
  <si>
    <t>Case Outstanding (000s)</t>
  </si>
  <si>
    <t>Briefly describe two assumptions of this technique.</t>
  </si>
  <si>
    <t>Use the case outstanding development technique to estimate unpaid claims for accident year 2011.</t>
  </si>
  <si>
    <t>•    Assume no further closed claim development after 48 months.</t>
  </si>
  <si>
    <t>Outstanding</t>
  </si>
  <si>
    <t>Given the following data as of December 31, 2011:</t>
  </si>
  <si>
    <t>Briefly describe a situation when this technique is particularly useful.</t>
  </si>
  <si>
    <t>Identify two limitations to the technique used in part a. above.</t>
  </si>
  <si>
    <t>2012 as of December 31, 2012.</t>
  </si>
  <si>
    <t>Using a case outstanding development technique, estimate the unpaid claims for accident year</t>
  </si>
  <si>
    <t>Paid CDF</t>
  </si>
  <si>
    <t>Industry</t>
  </si>
  <si>
    <t>The following information is available for a self-insured entity:</t>
  </si>
  <si>
    <t>development technique.</t>
  </si>
  <si>
    <t>Calculate the unpaid claim estimate for accident year 2013 as of December 31, 2014 using the case outstanding</t>
  </si>
  <si>
    <t>expected paid and reported claims for accident year 2013 in calendar year 2014.</t>
  </si>
  <si>
    <t>Assume that the actual paid and reported claims for accident year 2013 in calendar year 2014 are equal to the</t>
  </si>
  <si>
    <t>Calculate "A", the selected cumulative percent reported at 12 months.</t>
  </si>
  <si>
    <t>Expected paid claims for accident year 2013 during calendar year 2014</t>
  </si>
  <si>
    <t>Expected reported claims for accident year 2013 during calendar year 2014</t>
  </si>
  <si>
    <t>80%</t>
  </si>
  <si>
    <t>Percent Paid</t>
  </si>
  <si>
    <t>Percent Reported</t>
  </si>
  <si>
    <t>Selected Cumulative</t>
  </si>
  <si>
    <t>Start with the Case Outstanding and Incremental Paid triangles.</t>
  </si>
  <si>
    <t>i.</t>
  </si>
  <si>
    <t>Calculate Incremental Paid to Beginning Case ratios-make selections for each age.</t>
  </si>
  <si>
    <t>ii.</t>
  </si>
  <si>
    <t>Calculate Case to Previous Case ratios-make selections for each age.</t>
  </si>
  <si>
    <t>iii.</t>
  </si>
  <si>
    <t>Use the selected Case/Previous Case ratios from Step 2 to fill in the bottom half of the Case O/S triangle.</t>
  </si>
  <si>
    <t>iv.</t>
  </si>
  <si>
    <t>Use the selected Incr. Paid/Begin. Case ratios from Step 1, multiplied by the Case O/S in Step 3 to fill in the bottom half of the Incremental Paid triangle.</t>
  </si>
  <si>
    <t>v.</t>
  </si>
  <si>
    <t>Sum up the incremental payments to find the cumulative payments and ultimate claim estimate.</t>
  </si>
  <si>
    <t>a</t>
  </si>
  <si>
    <t>b</t>
  </si>
  <si>
    <t xml:space="preserve">This method is most stable/appropriate when most claims are reported in the first year, so that it can more accurately measure incremental paid to prior case ratio. </t>
  </si>
  <si>
    <t xml:space="preserve">If there are significant new reports, this ratio will not be as steady due to more moving pieces, because payments include those included in prior case, but now also payments on newly reported claims.  </t>
  </si>
  <si>
    <t>Finished</t>
  </si>
  <si>
    <t>Incremental Paid Claims</t>
  </si>
  <si>
    <t>To Ult</t>
  </si>
  <si>
    <t>Case Outstanding</t>
  </si>
  <si>
    <t>Unpaid=</t>
  </si>
  <si>
    <t>Case/Previous Case</t>
  </si>
  <si>
    <t>Incremental Paid /Previous Case</t>
  </si>
  <si>
    <t>Method #2 is useful if the only piece of information we have available is the current case reserves. This situation is possible, though not necessarily common, for self-insurers, particularly in older years following mergers and acquisitions</t>
  </si>
  <si>
    <t>or</t>
  </si>
  <si>
    <t>The first is covered in the text, but the 2nd is more intuitive and has been accepted by the CAS in the past.</t>
  </si>
  <si>
    <t>If we had selected a tail factor greater than 0.00, there would be case reserves in the To Ult column, but that would not lead anywhere since it never becomes the prior case reserves in the next.</t>
  </si>
  <si>
    <r>
      <rPr>
        <u/>
        <sz val="11"/>
        <color theme="1"/>
        <rFont val="Calibri"/>
        <family val="2"/>
      </rPr>
      <t>Case to prior case</t>
    </r>
    <r>
      <rPr>
        <sz val="11"/>
        <color theme="1"/>
        <rFont val="Calibri"/>
        <family val="2"/>
        <scheme val="minor"/>
      </rPr>
      <t xml:space="preserve">: we select a tail factor of 0.00, implying there are no case reserves after the latest age in the triangle which is the default selection in this method. </t>
    </r>
  </si>
  <si>
    <r>
      <rPr>
        <u/>
        <sz val="11"/>
        <color theme="1"/>
        <rFont val="Calibri"/>
        <family val="2"/>
      </rPr>
      <t>Incremental paid to prior case</t>
    </r>
    <r>
      <rPr>
        <sz val="11"/>
        <color theme="1"/>
        <rFont val="Calibri"/>
        <family val="2"/>
        <scheme val="minor"/>
      </rPr>
      <t xml:space="preserve">: Our selection represents the percentage of case outstanding at the latest age that is ultimately paid out. </t>
    </r>
  </si>
  <si>
    <t>As such, it could theoretical by any number&gt;0, but something close to 1.0 is more realistic.</t>
  </si>
  <si>
    <t>This situation is possible, though not necessarily common, for self-insurers, particularly in older years following mergers and acquisitions.</t>
  </si>
  <si>
    <t>Unpaid Claims=Case Reserves[(1- 1/Paid CDF)/(1/Rep.CDF-1/Paid CDF)]</t>
  </si>
  <si>
    <t>Unpaid Claims=Case Reserves{[(Reported CDF-1.00)  x Paid CDF]/(Paid CDF-Reported CDF)+1}</t>
  </si>
  <si>
    <t>c</t>
  </si>
  <si>
    <t>d</t>
  </si>
  <si>
    <t xml:space="preserve">Since this method is used when historical data and company CDFs are not available, we must use industry benchmarks which may prove to be inaccurate for the specific company. </t>
  </si>
  <si>
    <t>(Other weaknesses are that recent year estimates may be highly leverages, and individual large claims may distort the projection)</t>
  </si>
  <si>
    <t>AY</t>
  </si>
  <si>
    <t>CDF</t>
  </si>
  <si>
    <t>Unpaid</t>
  </si>
  <si>
    <t>Case Dev.</t>
  </si>
  <si>
    <t>Factor</t>
  </si>
  <si>
    <t>OR</t>
  </si>
  <si>
    <t>IBNR</t>
  </si>
  <si>
    <t>433=650*(.8-A)/(1-A)</t>
  </si>
  <si>
    <t>(.8-A)/(1-A)=</t>
  </si>
  <si>
    <t>.666-.666A = .8 - A</t>
  </si>
  <si>
    <t>.333A = .133385</t>
  </si>
  <si>
    <t>A=</t>
  </si>
  <si>
    <t>Case Dev. Factor</t>
  </si>
  <si>
    <t>=</t>
  </si>
  <si>
    <t>Unpaid Claims</t>
  </si>
  <si>
    <t>Industry benchmarks aren't accurate or don't apply to this self insured entity</t>
  </si>
  <si>
    <t>This technique is useful when no other technique is available because the only information the self- insured has is case O/S.</t>
  </si>
  <si>
    <t>Paid CDFs might be highly leveraged? subject to inaccurate estimates</t>
  </si>
  <si>
    <t>Industry benchmark CDF often prove to be inaccurate for a particular insurer</t>
  </si>
  <si>
    <t>Analysis can be distorted by large losses in case outstanding</t>
  </si>
  <si>
    <t>stable payment or claim settlement patterns</t>
  </si>
  <si>
    <t>stable case reserving level</t>
  </si>
  <si>
    <t>AY11</t>
  </si>
  <si>
    <t>Inc. Paid</t>
  </si>
  <si>
    <t>Usually used with claims made analysis since there is no pure IBNR</t>
  </si>
  <si>
    <t>When all you have available is case o/s data, for example due to the acquisition of another company.</t>
  </si>
  <si>
    <t>When the IBNR is consistently related to reported claims</t>
  </si>
  <si>
    <t>Appropriate when most of the claims are reported in the first AY period.</t>
  </si>
  <si>
    <t>(One of):</t>
  </si>
  <si>
    <t>AY2009</t>
  </si>
  <si>
    <t xml:space="preserve">Paid= </t>
  </si>
  <si>
    <t xml:space="preserve">AY09 Ult = </t>
  </si>
  <si>
    <t>Case Dev. Factor = (Rpt CDF - 1.0)*Paid CDF/(Paid CDF - Rpt CDF)+1</t>
  </si>
  <si>
    <t xml:space="preserve">A self-insured's case reserves for accidents the occurred in 2013 as of 12/31/2016 </t>
  </si>
  <si>
    <t>BedfordSeminars.com</t>
  </si>
  <si>
    <t>Spring 2016</t>
  </si>
  <si>
    <t>Given the following as of December 31, 2015:</t>
  </si>
  <si>
    <t>Reported Claim</t>
  </si>
  <si>
    <t>Count</t>
  </si>
  <si>
    <t>Development</t>
  </si>
  <si>
    <t>($000)</t>
  </si>
  <si>
    <t>Factor to Ultimate</t>
  </si>
  <si>
    <t>Selected Ratios:</t>
  </si>
  <si>
    <t>Incremental</t>
  </si>
  <si>
    <t>Outstanding to</t>
  </si>
  <si>
    <t>Paid Claims to</t>
  </si>
  <si>
    <t>Previous Case</t>
  </si>
  <si>
    <t>(months)</t>
  </si>
  <si>
    <t>Estimate the accident year 2015 unpaid claims using the case outstanding development technique.</t>
  </si>
  <si>
    <t>b. </t>
  </si>
  <si>
    <t>.</t>
  </si>
  <si>
    <t xml:space="preserve">Assess whether the case outstanding development technique is appropriate for accident year 2015. </t>
  </si>
  <si>
    <t>2015 unpaid:</t>
  </si>
  <si>
    <t>@ 12 m</t>
  </si>
  <si>
    <t>@ 24 m</t>
  </si>
  <si>
    <t>@ 36 m</t>
  </si>
  <si>
    <t>Paid claim:</t>
  </si>
  <si>
    <t>Total unpaid:</t>
  </si>
  <si>
    <t>Method only valid for report year analysis or where most or all claims are reported in the first accident period. The reported claim development factor is 2.0 means that all losses are not reported in the first accident period thus the method is not valid.</t>
  </si>
  <si>
    <t>S2016 #17</t>
  </si>
  <si>
    <t>S2017 #19</t>
  </si>
  <si>
    <t>F2017 #22</t>
  </si>
  <si>
    <t>AY16 Expected rept in CY19</t>
  </si>
  <si>
    <t xml:space="preserve">• Appropriate if most claims are reported by the first maturity. </t>
  </si>
  <si>
    <t xml:space="preserve">• Not appropriate for immature years where not all claims have been reported. </t>
  </si>
  <si>
    <t>One of:</t>
  </si>
  <si>
    <t>AY16 Cumul. Reported</t>
  </si>
  <si>
    <t xml:space="preserve">• Case reserves set when claims reported, tracks with this technique </t>
  </si>
  <si>
    <t xml:space="preserve">appropriate. </t>
  </si>
  <si>
    <t xml:space="preserve">• Report year has no pure IBNR. The technique assumes there is only IBNER, thus it is </t>
  </si>
  <si>
    <t xml:space="preserve">• More appropriate on a reporting basis because assumes all claims known in first year </t>
  </si>
  <si>
    <t>AY16 Cumul. Paid</t>
  </si>
  <si>
    <t>ii.   Accident year</t>
  </si>
  <si>
    <t>AY16 Incr. Paid</t>
  </si>
  <si>
    <t>i.     Report year</t>
  </si>
  <si>
    <t>an analysis on each of the following bases:</t>
  </si>
  <si>
    <t>Sel</t>
  </si>
  <si>
    <t>Briefly describe whether the case outstanding technique is appropriate to project ultimate claims when performing</t>
  </si>
  <si>
    <t>incremental paid to previous case outstanding technique.</t>
  </si>
  <si>
    <t>Calculate the expected incremental reported claims for accident year 2016 in calendar year 2019 using the</t>
  </si>
  <si>
    <t>Incr. Paid/Case OS</t>
  </si>
  <si>
    <t>reported claim development technique.</t>
  </si>
  <si>
    <t>Incr. Paid</t>
  </si>
  <si>
    <t>AY16 Case OS</t>
  </si>
  <si>
    <t>Case Outstanding ($000) as of (months)</t>
  </si>
  <si>
    <t>Case Development</t>
  </si>
  <si>
    <t>Cumulative Reported Claims ($000) as of (months)</t>
  </si>
  <si>
    <t>AY16 Incr. Rept in CY19</t>
  </si>
  <si>
    <t>Cumulative Paid Claims ($000) as of (months)</t>
  </si>
  <si>
    <t>AY16 Rept</t>
  </si>
  <si>
    <t>CY</t>
  </si>
  <si>
    <t>48-Ult</t>
  </si>
  <si>
    <t>36-48</t>
  </si>
  <si>
    <t>24-36</t>
  </si>
  <si>
    <t>12-24</t>
  </si>
  <si>
    <t>Given the following information evaluated as of December 31, 2016:</t>
  </si>
  <si>
    <t>Reported Development</t>
  </si>
  <si>
    <t>Spring 2017</t>
  </si>
  <si>
    <t>Identify two potential limitations of the approach used in part a. above.</t>
  </si>
  <si>
    <t>Calculate an accident year 2016 unpaid claim estimate for the company.</t>
  </si>
  <si>
    <t xml:space="preserve">· Large loss in case outstanding will distort the estimation </t>
  </si>
  <si>
    <t xml:space="preserve">· Not useful in estimating pure IBNR </t>
  </si>
  <si>
    <t>•    There is no development after 48 months.</t>
  </si>
  <si>
    <t xml:space="preserve">unpaid claim estimates </t>
  </si>
  <si>
    <t xml:space="preserve">· The industry factors at early maturities are highly leveraged and may produce volatile </t>
  </si>
  <si>
    <t>Industry cumulative reported claims development factor at 12 months</t>
  </si>
  <si>
    <t xml:space="preserve">· The industry factors may not be representative of this individual company </t>
  </si>
  <si>
    <t xml:space="preserve">Any two of the following: </t>
  </si>
  <si>
    <t>as of December 31,</t>
  </si>
  <si>
    <t>2016 Unpaid Claims Estimate</t>
  </si>
  <si>
    <t>Outstanding ($000)</t>
  </si>
  <si>
    <t>Case Development Factor (Based on industry)</t>
  </si>
  <si>
    <t>Company Case</t>
  </si>
  <si>
    <t>Self-Insured</t>
  </si>
  <si>
    <t>A-U</t>
  </si>
  <si>
    <t>Industry Case Outstanding ($000) as of (months)</t>
  </si>
  <si>
    <t>Paid Claims</t>
  </si>
  <si>
    <t>Industry Cumulative Reported Claims ($000) as of (months)</t>
  </si>
  <si>
    <t>Given the following data as of December 31, 2016:</t>
  </si>
  <si>
    <t>Fall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</si>
</sst>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_);[Red]\(&quot;$&quot;#,##0\)"/>
    <numFmt numFmtId="43" formatCode="_(* #,##0.00_);_(* \(#,##0.00\);_(* &quot;-&quot;??_);_(@_)"/>
    <numFmt numFmtId="164" formatCode="0.000"/>
    <numFmt numFmtId="165" formatCode="0.0%"/>
    <numFmt numFmtId="166" formatCode="[$$-809]0"/>
    <numFmt numFmtId="167" formatCode="[$$-809]#,##0"/>
    <numFmt numFmtId="168" formatCode="#,##0.000"/>
    <numFmt numFmtId="169" formatCode="0.0000"/>
    <numFmt numFmtId="170" formatCode="_(* #,##0.000_);_(* \(#,##0.000\);_(* &quot;-&quot;??_);_(@_)"/>
    <numFmt numFmtId="171" formatCode="[$$-380A]\ #,##0.00"/>
    <numFmt numFmtId="172" formatCode="\$#,##0_);[Red]&quot;($&quot;#,##0\)"/>
    <numFmt numFmtId="173" formatCode="0.0"/>
    <numFmt numFmtId="174" formatCode="_(* #,##0.00_);_(* \(#,##0.00\);_(* \-??_);_(@_)"/>
    <numFmt numFmtId="175" formatCode="_(* #,##0_);_(* \(#,##0\);_(* \-??_);_(@_)"/>
  </numFmts>
  <fonts count="24" x14ac:knownFonts="1">
    <font>
      <sz val="11"/>
      <color theme="1"/>
      <name val="Calibri"/>
      <family val="2"/>
      <scheme val="minor"/>
    </font>
    <font>
      <sz val="10"/>
      <color theme="1"/>
      <name val="Cambria"/>
      <family val="2"/>
    </font>
    <font>
      <sz val="10"/>
      <color theme="1"/>
      <name val="Cambria"/>
      <family val="2"/>
    </font>
    <font>
      <i/>
      <sz val="10"/>
      <color rgb="FF7F7F7F"/>
      <name val="Cambria"/>
      <family val="2"/>
    </font>
    <font>
      <sz val="11"/>
      <color theme="1"/>
      <name val="Calibri"/>
      <family val="2"/>
      <scheme val="minor"/>
    </font>
    <font>
      <b/>
      <sz val="11"/>
      <color theme="1"/>
      <name val="Calibri"/>
      <family val="2"/>
      <scheme val="minor"/>
    </font>
    <font>
      <b/>
      <sz val="11"/>
      <name val="Calibri"/>
      <family val="2"/>
      <scheme val="minor"/>
    </font>
    <font>
      <b/>
      <sz val="11"/>
      <color rgb="FF000000"/>
      <name val="Calibri"/>
      <family val="2"/>
      <scheme val="minor"/>
    </font>
    <font>
      <sz val="11"/>
      <color rgb="FFFF0000"/>
      <name val="Calibri"/>
      <family val="2"/>
      <scheme val="minor"/>
    </font>
    <font>
      <b/>
      <u/>
      <sz val="11"/>
      <color rgb="FFFF0000"/>
      <name val="Calibri"/>
      <family val="2"/>
      <scheme val="minor"/>
    </font>
    <font>
      <u/>
      <sz val="11"/>
      <color theme="10"/>
      <name val="Calibri"/>
      <family val="2"/>
      <scheme val="minor"/>
    </font>
    <font>
      <i/>
      <sz val="11"/>
      <color theme="1"/>
      <name val="Calibri"/>
      <family val="2"/>
      <scheme val="minor"/>
    </font>
    <font>
      <u/>
      <sz val="11"/>
      <color theme="1"/>
      <name val="Calibri"/>
      <family val="2"/>
      <scheme val="minor"/>
    </font>
    <font>
      <sz val="11"/>
      <color rgb="FFC00000"/>
      <name val="Calibri"/>
      <family val="2"/>
      <scheme val="minor"/>
    </font>
    <font>
      <u/>
      <sz val="11"/>
      <color theme="1"/>
      <name val="Calibri"/>
      <family val="2"/>
    </font>
    <font>
      <b/>
      <i/>
      <u/>
      <sz val="11"/>
      <color theme="1"/>
      <name val="Calibri"/>
      <family val="2"/>
      <scheme val="minor"/>
    </font>
    <font>
      <sz val="11"/>
      <color rgb="FF000000"/>
      <name val="Calibri"/>
      <family val="2"/>
      <scheme val="minor"/>
    </font>
    <font>
      <u/>
      <sz val="11"/>
      <color rgb="FF000000"/>
      <name val="Calibri"/>
      <family val="2"/>
      <scheme val="minor"/>
    </font>
    <font>
      <sz val="11"/>
      <color rgb="FF000000"/>
      <name val="Calibri"/>
      <family val="2"/>
      <charset val="1"/>
    </font>
    <font>
      <sz val="10"/>
      <name val="Arial"/>
      <family val="2"/>
      <charset val="1"/>
    </font>
    <font>
      <sz val="11"/>
      <name val="Calibri"/>
      <family val="2"/>
      <scheme val="minor"/>
    </font>
    <font>
      <u/>
      <sz val="11"/>
      <name val="Calibri"/>
      <family val="2"/>
      <scheme val="minor"/>
    </font>
    <font>
      <sz val="11"/>
      <color theme="0" tint="-4.9989318521683403E-2"/>
      <name val="Calibri"/>
      <family val="2"/>
      <scheme val="minor"/>
    </font>
    <font>
      <b/>
      <sz val="11"/>
      <color indexed="8"/>
      <name val="Calibri"/>
      <family val="2"/>
      <scheme val="minor"/>
    </font>
  </fonts>
  <fills count="4">
    <fill>
      <patternFill patternType="none"/>
    </fill>
    <fill>
      <patternFill patternType="gray125"/>
    </fill>
    <fill>
      <patternFill patternType="solid">
        <fgColor rgb="FFF2F2F2"/>
        <bgColor indexed="64"/>
      </patternFill>
    </fill>
    <fill>
      <patternFill patternType="solid">
        <fgColor rgb="FFF2F2F2"/>
        <bgColor rgb="FFFFFFCC"/>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s>
  <cellStyleXfs count="10">
    <xf numFmtId="0" fontId="0" fillId="0" borderId="0"/>
    <xf numFmtId="9" fontId="4" fillId="0" borderId="0" applyFont="0" applyFill="0" applyBorder="0" applyAlignment="0" applyProtection="0"/>
    <xf numFmtId="0" fontId="3" fillId="0" borderId="0" applyNumberFormat="0" applyFill="0" applyBorder="0" applyAlignment="0" applyProtection="0"/>
    <xf numFmtId="0" fontId="2" fillId="0" borderId="0"/>
    <xf numFmtId="0" fontId="10" fillId="0" borderId="0" applyNumberFormat="0" applyFill="0" applyBorder="0" applyAlignment="0" applyProtection="0"/>
    <xf numFmtId="43" fontId="4" fillId="0" borderId="0" applyFont="0" applyFill="0" applyBorder="0" applyAlignment="0" applyProtection="0"/>
    <xf numFmtId="0" fontId="18" fillId="0" borderId="0"/>
    <xf numFmtId="0" fontId="19" fillId="0" borderId="0"/>
    <xf numFmtId="174" fontId="18" fillId="0" borderId="0" applyBorder="0" applyProtection="0"/>
    <xf numFmtId="0" fontId="1" fillId="0" borderId="0"/>
  </cellStyleXfs>
  <cellXfs count="263">
    <xf numFmtId="0" fontId="0" fillId="0" borderId="0" xfId="0"/>
    <xf numFmtId="0" fontId="0" fillId="0" borderId="0" xfId="0" applyFont="1"/>
    <xf numFmtId="0" fontId="0" fillId="0" borderId="0" xfId="0" applyFont="1" applyBorder="1"/>
    <xf numFmtId="0" fontId="0" fillId="0" borderId="0" xfId="0" applyFont="1" applyBorder="1" applyAlignment="1">
      <alignment horizontal="left"/>
    </xf>
    <xf numFmtId="0" fontId="0" fillId="2" borderId="0" xfId="0" applyFont="1" applyFill="1" applyBorder="1"/>
    <xf numFmtId="0" fontId="0" fillId="2" borderId="0" xfId="0" applyFont="1" applyFill="1" applyBorder="1" applyAlignment="1">
      <alignment horizontal="left"/>
    </xf>
    <xf numFmtId="3" fontId="0" fillId="2" borderId="0" xfId="0" applyNumberFormat="1" applyFont="1" applyFill="1" applyBorder="1" applyAlignment="1">
      <alignment horizontal="right" indent="1"/>
    </xf>
    <xf numFmtId="165" fontId="0" fillId="2" borderId="0" xfId="0" applyNumberFormat="1" applyFont="1" applyFill="1" applyBorder="1"/>
    <xf numFmtId="0" fontId="4" fillId="0" borderId="1" xfId="3" applyFont="1" applyBorder="1" applyAlignment="1">
      <alignment horizontal="center"/>
    </xf>
    <xf numFmtId="0" fontId="4" fillId="0" borderId="0" xfId="3" applyFont="1" applyAlignment="1">
      <alignment horizontal="center"/>
    </xf>
    <xf numFmtId="0" fontId="4" fillId="0" borderId="0" xfId="3" applyFont="1"/>
    <xf numFmtId="0" fontId="6" fillId="2" borderId="1" xfId="2" applyFont="1" applyFill="1" applyBorder="1" applyAlignment="1" applyProtection="1">
      <alignment horizontal="center"/>
      <protection locked="0"/>
    </xf>
    <xf numFmtId="0" fontId="4" fillId="2" borderId="0" xfId="3" applyFont="1" applyFill="1" applyBorder="1"/>
    <xf numFmtId="49" fontId="4" fillId="2" borderId="0" xfId="3" applyNumberFormat="1" applyFont="1" applyFill="1" applyBorder="1"/>
    <xf numFmtId="0" fontId="4" fillId="2" borderId="0" xfId="3" applyFont="1" applyFill="1" applyBorder="1" applyAlignment="1">
      <alignment horizontal="center"/>
    </xf>
    <xf numFmtId="1" fontId="4" fillId="2" borderId="0" xfId="3" applyNumberFormat="1" applyFont="1" applyFill="1" applyBorder="1" applyAlignment="1">
      <alignment horizontal="center"/>
    </xf>
    <xf numFmtId="49" fontId="4" fillId="2" borderId="0" xfId="3" applyNumberFormat="1" applyFont="1" applyFill="1" applyBorder="1" applyAlignment="1">
      <alignment horizontal="left"/>
    </xf>
    <xf numFmtId="2" fontId="4" fillId="2" borderId="0" xfId="3" applyNumberFormat="1" applyFont="1" applyFill="1" applyBorder="1"/>
    <xf numFmtId="0" fontId="4" fillId="2" borderId="0" xfId="3" applyFont="1" applyFill="1" applyBorder="1" applyAlignment="1">
      <alignment horizontal="centerContinuous"/>
    </xf>
    <xf numFmtId="167" fontId="4" fillId="2" borderId="0" xfId="3" applyNumberFormat="1" applyFont="1" applyFill="1" applyBorder="1" applyAlignment="1">
      <alignment horizontal="center"/>
    </xf>
    <xf numFmtId="164" fontId="4" fillId="2" borderId="0" xfId="3" applyNumberFormat="1" applyFont="1" applyFill="1" applyBorder="1"/>
    <xf numFmtId="166" fontId="4" fillId="2" borderId="0" xfId="3" applyNumberFormat="1" applyFont="1" applyFill="1" applyBorder="1"/>
    <xf numFmtId="49" fontId="4" fillId="2" borderId="0" xfId="3" applyNumberFormat="1" applyFont="1" applyFill="1" applyBorder="1" applyAlignment="1">
      <alignment horizontal="centerContinuous"/>
    </xf>
    <xf numFmtId="9" fontId="4" fillId="2" borderId="0" xfId="3" applyNumberFormat="1" applyFont="1" applyFill="1" applyBorder="1" applyAlignment="1">
      <alignment horizontal="centerContinuous"/>
    </xf>
    <xf numFmtId="1" fontId="4" fillId="2" borderId="0" xfId="3" applyNumberFormat="1" applyFont="1" applyFill="1" applyBorder="1" applyAlignment="1">
      <alignment horizontal="centerContinuous"/>
    </xf>
    <xf numFmtId="0" fontId="4" fillId="2" borderId="0" xfId="3" applyNumberFormat="1" applyFont="1" applyFill="1" applyBorder="1"/>
    <xf numFmtId="166" fontId="4" fillId="2" borderId="0" xfId="3" applyNumberFormat="1" applyFont="1" applyFill="1" applyBorder="1" applyAlignment="1">
      <alignment horizontal="centerContinuous"/>
    </xf>
    <xf numFmtId="167" fontId="4" fillId="2" borderId="0" xfId="3" applyNumberFormat="1" applyFont="1" applyFill="1" applyBorder="1" applyAlignment="1">
      <alignment horizontal="centerContinuous"/>
    </xf>
    <xf numFmtId="0" fontId="10" fillId="0" borderId="1" xfId="4" applyBorder="1" applyAlignment="1">
      <alignment horizontal="center"/>
    </xf>
    <xf numFmtId="49" fontId="0" fillId="0" borderId="0" xfId="0" applyNumberFormat="1" applyFont="1" applyBorder="1" applyAlignment="1">
      <alignment horizontal="center"/>
    </xf>
    <xf numFmtId="0" fontId="0" fillId="0" borderId="0" xfId="0" quotePrefix="1" applyFont="1" applyBorder="1"/>
    <xf numFmtId="0" fontId="0" fillId="0" borderId="0" xfId="0" applyFont="1" applyBorder="1" applyAlignment="1">
      <alignment horizontal="centerContinuous"/>
    </xf>
    <xf numFmtId="1" fontId="0" fillId="0" borderId="0" xfId="0" applyNumberFormat="1" applyFont="1" applyBorder="1" applyAlignment="1">
      <alignment horizontal="center"/>
    </xf>
    <xf numFmtId="3" fontId="0" fillId="0" borderId="0" xfId="0" applyNumberFormat="1" applyFont="1" applyBorder="1" applyAlignment="1">
      <alignment horizontal="right" indent="1"/>
    </xf>
    <xf numFmtId="1" fontId="0" fillId="0" borderId="0" xfId="0" applyNumberFormat="1" applyFont="1" applyBorder="1"/>
    <xf numFmtId="0" fontId="0" fillId="0" borderId="0" xfId="0" applyFont="1" applyBorder="1" applyAlignment="1">
      <alignment horizontal="right" indent="1"/>
    </xf>
    <xf numFmtId="3" fontId="0" fillId="0" borderId="0" xfId="0" applyNumberFormat="1" applyFont="1" applyBorder="1"/>
    <xf numFmtId="168" fontId="0" fillId="0" borderId="0" xfId="0" applyNumberFormat="1" applyFont="1" applyBorder="1" applyAlignment="1">
      <alignment horizontal="center"/>
    </xf>
    <xf numFmtId="49" fontId="0" fillId="0" borderId="0" xfId="0" applyNumberFormat="1" applyFont="1" applyBorder="1" applyAlignment="1"/>
    <xf numFmtId="1" fontId="11" fillId="0" borderId="0" xfId="0" quotePrefix="1" applyNumberFormat="1" applyFont="1" applyFill="1" applyBorder="1" applyAlignment="1">
      <alignment horizontal="left"/>
    </xf>
    <xf numFmtId="3" fontId="0" fillId="0" borderId="0" xfId="0" applyNumberFormat="1" applyFont="1" applyFill="1" applyBorder="1" applyAlignment="1">
      <alignment horizontal="right" indent="1"/>
    </xf>
    <xf numFmtId="0" fontId="0" fillId="0" borderId="0" xfId="0" applyFont="1" applyFill="1" applyBorder="1"/>
    <xf numFmtId="49" fontId="12" fillId="0" borderId="0" xfId="0" applyNumberFormat="1" applyFont="1" applyBorder="1" applyAlignment="1">
      <alignment horizontal="center"/>
    </xf>
    <xf numFmtId="1" fontId="12" fillId="0" borderId="0" xfId="0" applyNumberFormat="1" applyFont="1" applyBorder="1" applyAlignment="1">
      <alignment horizontal="center"/>
    </xf>
    <xf numFmtId="49" fontId="12" fillId="0" borderId="0" xfId="0" applyNumberFormat="1" applyFont="1" applyBorder="1" applyAlignment="1">
      <alignment horizontal="left"/>
    </xf>
    <xf numFmtId="3" fontId="0" fillId="0" borderId="1" xfId="0" applyNumberFormat="1" applyFont="1" applyBorder="1"/>
    <xf numFmtId="3" fontId="13" fillId="0" borderId="0" xfId="0" applyNumberFormat="1" applyFont="1" applyFill="1" applyBorder="1" applyAlignment="1">
      <alignment horizontal="right" indent="1"/>
    </xf>
    <xf numFmtId="1" fontId="0" fillId="0" borderId="2" xfId="0" applyNumberFormat="1" applyFont="1" applyFill="1" applyBorder="1" applyAlignment="1">
      <alignment horizontal="center"/>
    </xf>
    <xf numFmtId="3" fontId="0" fillId="0" borderId="3" xfId="0" applyNumberFormat="1" applyFont="1" applyFill="1" applyBorder="1" applyAlignment="1">
      <alignment horizontal="right" indent="1"/>
    </xf>
    <xf numFmtId="49" fontId="0" fillId="0" borderId="0" xfId="0" applyNumberFormat="1" applyFont="1" applyFill="1" applyBorder="1" applyAlignment="1"/>
    <xf numFmtId="168" fontId="0" fillId="0" borderId="0" xfId="0" applyNumberFormat="1" applyFont="1" applyFill="1" applyBorder="1" applyAlignment="1">
      <alignment horizontal="center"/>
    </xf>
    <xf numFmtId="0" fontId="0" fillId="0" borderId="0" xfId="0" applyFont="1" applyFill="1"/>
    <xf numFmtId="0" fontId="15" fillId="0" borderId="0" xfId="0" applyFont="1"/>
    <xf numFmtId="0" fontId="11" fillId="0" borderId="0" xfId="0" applyFont="1"/>
    <xf numFmtId="0" fontId="0" fillId="0" borderId="0" xfId="0" applyFont="1" applyAlignment="1">
      <alignment horizontal="center"/>
    </xf>
    <xf numFmtId="0" fontId="12" fillId="0" borderId="0" xfId="0" applyFont="1" applyAlignment="1">
      <alignment horizontal="center"/>
    </xf>
    <xf numFmtId="164" fontId="0" fillId="0" borderId="0" xfId="0" applyNumberFormat="1" applyFont="1" applyAlignment="1">
      <alignment horizontal="center"/>
    </xf>
    <xf numFmtId="3" fontId="16" fillId="0" borderId="0" xfId="0" applyNumberFormat="1" applyFont="1" applyAlignment="1">
      <alignment horizontal="right" indent="1"/>
    </xf>
    <xf numFmtId="3" fontId="16" fillId="0" borderId="0" xfId="0" applyNumberFormat="1" applyFont="1" applyAlignment="1">
      <alignment horizontal="center"/>
    </xf>
    <xf numFmtId="3" fontId="17" fillId="0" borderId="0" xfId="0" applyNumberFormat="1" applyFont="1" applyAlignment="1">
      <alignment horizontal="center"/>
    </xf>
    <xf numFmtId="169" fontId="0" fillId="0" borderId="0" xfId="0" applyNumberFormat="1" applyFont="1" applyAlignment="1">
      <alignment horizontal="center"/>
    </xf>
    <xf numFmtId="166" fontId="4" fillId="0" borderId="0" xfId="3" applyNumberFormat="1" applyFont="1"/>
    <xf numFmtId="170" fontId="4" fillId="0" borderId="0" xfId="5" applyNumberFormat="1" applyFont="1"/>
    <xf numFmtId="0" fontId="4" fillId="0" borderId="0" xfId="3" applyFont="1" applyAlignment="1">
      <alignment horizontal="right"/>
    </xf>
    <xf numFmtId="43" fontId="4" fillId="0" borderId="1" xfId="3" applyNumberFormat="1" applyFont="1" applyBorder="1"/>
    <xf numFmtId="49" fontId="4" fillId="0" borderId="0" xfId="3" applyNumberFormat="1" applyFont="1"/>
    <xf numFmtId="49" fontId="4" fillId="0" borderId="0" xfId="3" applyNumberFormat="1" applyFont="1" applyAlignment="1">
      <alignment horizontal="center"/>
    </xf>
    <xf numFmtId="166" fontId="4" fillId="0" borderId="1" xfId="3" applyNumberFormat="1" applyFont="1" applyBorder="1"/>
    <xf numFmtId="171" fontId="4" fillId="0" borderId="1" xfId="3" applyNumberFormat="1" applyFont="1" applyBorder="1"/>
    <xf numFmtId="0" fontId="4" fillId="0" borderId="0" xfId="3" quotePrefix="1" applyFont="1"/>
    <xf numFmtId="0" fontId="15" fillId="0" borderId="0" xfId="3" applyFont="1"/>
    <xf numFmtId="167" fontId="4" fillId="0" borderId="0" xfId="3" applyNumberFormat="1" applyFont="1"/>
    <xf numFmtId="167" fontId="4" fillId="0" borderId="0" xfId="3" applyNumberFormat="1" applyFont="1" applyAlignment="1">
      <alignment horizontal="center"/>
    </xf>
    <xf numFmtId="0" fontId="12" fillId="0" borderId="0" xfId="3" applyFont="1" applyAlignment="1">
      <alignment horizontal="center"/>
    </xf>
    <xf numFmtId="0" fontId="11" fillId="0" borderId="0" xfId="3" applyFont="1" applyAlignment="1">
      <alignment horizontal="center"/>
    </xf>
    <xf numFmtId="167" fontId="11" fillId="0" borderId="3" xfId="3" applyNumberFormat="1" applyFont="1" applyBorder="1" applyAlignment="1">
      <alignment horizontal="center"/>
    </xf>
    <xf numFmtId="167" fontId="11" fillId="0" borderId="5" xfId="3" applyNumberFormat="1" applyFont="1" applyBorder="1" applyAlignment="1">
      <alignment horizontal="center"/>
    </xf>
    <xf numFmtId="167" fontId="11" fillId="0" borderId="6" xfId="3" applyNumberFormat="1" applyFont="1" applyBorder="1" applyAlignment="1">
      <alignment horizontal="center"/>
    </xf>
    <xf numFmtId="167" fontId="11" fillId="0" borderId="4" xfId="3" applyNumberFormat="1" applyFont="1" applyBorder="1" applyAlignment="1">
      <alignment horizontal="center"/>
    </xf>
    <xf numFmtId="167" fontId="4" fillId="0" borderId="1" xfId="3" applyNumberFormat="1" applyFont="1" applyBorder="1"/>
    <xf numFmtId="0" fontId="4" fillId="0" borderId="0" xfId="3" applyFont="1" applyAlignment="1">
      <alignment horizontal="left" indent="1"/>
    </xf>
    <xf numFmtId="0" fontId="0" fillId="0" borderId="0" xfId="3" applyFont="1"/>
    <xf numFmtId="0" fontId="10" fillId="0" borderId="0" xfId="4" applyFill="1" applyBorder="1"/>
    <xf numFmtId="0" fontId="16" fillId="2" borderId="8" xfId="6" applyFont="1" applyFill="1" applyBorder="1" applyProtection="1">
      <protection locked="0"/>
    </xf>
    <xf numFmtId="0" fontId="16" fillId="2" borderId="9" xfId="6" applyFont="1" applyFill="1" applyBorder="1" applyProtection="1">
      <protection locked="0"/>
    </xf>
    <xf numFmtId="0" fontId="16" fillId="0" borderId="0" xfId="6" applyFont="1" applyBorder="1" applyProtection="1">
      <protection locked="0"/>
    </xf>
    <xf numFmtId="0" fontId="20" fillId="2" borderId="0" xfId="6" applyFont="1" applyFill="1" applyBorder="1" applyProtection="1"/>
    <xf numFmtId="0" fontId="20" fillId="2" borderId="11" xfId="6" applyFont="1" applyFill="1" applyBorder="1" applyProtection="1"/>
    <xf numFmtId="0" fontId="16" fillId="0" borderId="0" xfId="6" applyFont="1" applyProtection="1">
      <protection locked="0"/>
    </xf>
    <xf numFmtId="0" fontId="9" fillId="3" borderId="12" xfId="6" applyFont="1" applyFill="1" applyBorder="1" applyAlignment="1" applyProtection="1">
      <alignment horizontal="left"/>
    </xf>
    <xf numFmtId="0" fontId="20" fillId="3" borderId="0" xfId="6" applyFont="1" applyFill="1" applyBorder="1" applyProtection="1"/>
    <xf numFmtId="0" fontId="20" fillId="3" borderId="11" xfId="6" applyFont="1" applyFill="1" applyBorder="1" applyProtection="1"/>
    <xf numFmtId="2" fontId="8" fillId="3" borderId="12" xfId="6" applyNumberFormat="1" applyFont="1" applyFill="1" applyBorder="1" applyAlignment="1" applyProtection="1">
      <alignment horizontal="left"/>
    </xf>
    <xf numFmtId="0" fontId="20" fillId="3" borderId="0" xfId="6" applyFont="1" applyFill="1" applyBorder="1" applyAlignment="1" applyProtection="1">
      <alignment vertical="center"/>
    </xf>
    <xf numFmtId="0" fontId="20" fillId="3" borderId="11" xfId="6" applyFont="1" applyFill="1" applyBorder="1" applyAlignment="1" applyProtection="1">
      <alignment vertical="center"/>
    </xf>
    <xf numFmtId="0" fontId="20" fillId="3" borderId="0" xfId="6" applyFont="1" applyFill="1" applyBorder="1" applyAlignment="1" applyProtection="1">
      <alignment vertical="top" wrapText="1"/>
    </xf>
    <xf numFmtId="0" fontId="20" fillId="3" borderId="0" xfId="6" applyFont="1" applyFill="1" applyBorder="1" applyAlignment="1" applyProtection="1">
      <alignment horizontal="right" vertical="top" wrapText="1"/>
    </xf>
    <xf numFmtId="0" fontId="20" fillId="3" borderId="0" xfId="6" applyFont="1" applyFill="1" applyBorder="1" applyAlignment="1" applyProtection="1">
      <alignment horizontal="center" vertical="top" wrapText="1"/>
    </xf>
    <xf numFmtId="0" fontId="21" fillId="3" borderId="0" xfId="6" applyFont="1" applyFill="1" applyBorder="1" applyAlignment="1" applyProtection="1">
      <alignment horizontal="center" vertical="center" wrapText="1"/>
    </xf>
    <xf numFmtId="172" fontId="21" fillId="3" borderId="0" xfId="6" applyNumberFormat="1" applyFont="1" applyFill="1" applyBorder="1" applyAlignment="1" applyProtection="1">
      <alignment horizontal="center" vertical="center" wrapText="1"/>
    </xf>
    <xf numFmtId="0" fontId="21" fillId="3" borderId="0" xfId="6" applyFont="1" applyFill="1" applyBorder="1" applyAlignment="1" applyProtection="1">
      <alignment horizontal="center" wrapText="1"/>
    </xf>
    <xf numFmtId="0" fontId="20" fillId="3" borderId="0" xfId="6" applyFont="1" applyFill="1" applyBorder="1" applyAlignment="1" applyProtection="1">
      <alignment wrapText="1"/>
    </xf>
    <xf numFmtId="0" fontId="20" fillId="3" borderId="0" xfId="6" applyFont="1" applyFill="1" applyBorder="1" applyAlignment="1" applyProtection="1">
      <alignment horizontal="center" vertical="center" wrapText="1"/>
    </xf>
    <xf numFmtId="3" fontId="20" fillId="3" borderId="0" xfId="6" applyNumberFormat="1" applyFont="1" applyFill="1" applyBorder="1" applyAlignment="1" applyProtection="1">
      <alignment horizontal="center" vertical="center" wrapText="1"/>
    </xf>
    <xf numFmtId="173" fontId="20" fillId="3" borderId="0" xfId="6" applyNumberFormat="1" applyFont="1" applyFill="1" applyBorder="1" applyAlignment="1" applyProtection="1">
      <alignment horizontal="center" vertical="center" wrapText="1"/>
    </xf>
    <xf numFmtId="0" fontId="20" fillId="3" borderId="11" xfId="6" applyFont="1" applyFill="1" applyBorder="1" applyAlignment="1" applyProtection="1">
      <alignment horizontal="center" vertical="center" wrapText="1"/>
    </xf>
    <xf numFmtId="0" fontId="20" fillId="3" borderId="0" xfId="6" applyFont="1" applyFill="1" applyBorder="1" applyAlignment="1" applyProtection="1">
      <alignment horizontal="center"/>
    </xf>
    <xf numFmtId="0" fontId="20" fillId="3" borderId="0" xfId="6" applyFont="1" applyFill="1" applyBorder="1" applyAlignment="1" applyProtection="1">
      <alignment vertical="center" wrapText="1"/>
    </xf>
    <xf numFmtId="3" fontId="20" fillId="3" borderId="0" xfId="6" applyNumberFormat="1" applyFont="1" applyFill="1" applyBorder="1" applyAlignment="1" applyProtection="1">
      <alignment wrapText="1"/>
    </xf>
    <xf numFmtId="0" fontId="20" fillId="3" borderId="11" xfId="6" applyFont="1" applyFill="1" applyBorder="1" applyAlignment="1" applyProtection="1">
      <alignment wrapText="1"/>
    </xf>
    <xf numFmtId="0" fontId="22" fillId="3" borderId="11" xfId="6" applyFont="1" applyFill="1" applyBorder="1" applyAlignment="1" applyProtection="1">
      <alignment wrapText="1"/>
    </xf>
    <xf numFmtId="2" fontId="20" fillId="3" borderId="13" xfId="6" applyNumberFormat="1" applyFont="1" applyFill="1" applyBorder="1" applyAlignment="1" applyProtection="1">
      <alignment horizontal="left"/>
    </xf>
    <xf numFmtId="0" fontId="20" fillId="3" borderId="14" xfId="6" applyFont="1" applyFill="1" applyBorder="1" applyAlignment="1" applyProtection="1">
      <alignment vertical="center"/>
    </xf>
    <xf numFmtId="0" fontId="22" fillId="3" borderId="15" xfId="6" applyFont="1" applyFill="1" applyBorder="1" applyAlignment="1" applyProtection="1">
      <alignment vertical="center"/>
    </xf>
    <xf numFmtId="0" fontId="20" fillId="0" borderId="0" xfId="6" applyFont="1" applyProtection="1">
      <protection locked="0"/>
    </xf>
    <xf numFmtId="0" fontId="20" fillId="0" borderId="0" xfId="6" quotePrefix="1" applyFont="1" applyAlignment="1" applyProtection="1">
      <alignment horizontal="right"/>
      <protection locked="0"/>
    </xf>
    <xf numFmtId="3" fontId="20" fillId="0" borderId="0" xfId="6" applyNumberFormat="1" applyFont="1" applyProtection="1">
      <protection locked="0"/>
    </xf>
    <xf numFmtId="0" fontId="20" fillId="0" borderId="0" xfId="6" applyFont="1" applyAlignment="1" applyProtection="1">
      <alignment horizontal="right"/>
      <protection locked="0"/>
    </xf>
    <xf numFmtId="175" fontId="7" fillId="0" borderId="0" xfId="8" applyNumberFormat="1" applyFont="1" applyProtection="1">
      <protection locked="0"/>
    </xf>
    <xf numFmtId="0" fontId="5" fillId="2" borderId="7" xfId="6" applyFont="1" applyFill="1" applyBorder="1" applyProtection="1">
      <protection locked="0"/>
    </xf>
    <xf numFmtId="0" fontId="0" fillId="2" borderId="8" xfId="6" applyFont="1" applyFill="1" applyBorder="1" applyProtection="1">
      <protection locked="0"/>
    </xf>
    <xf numFmtId="0" fontId="5" fillId="2" borderId="10" xfId="6" applyFont="1" applyFill="1" applyBorder="1" applyAlignment="1" applyProtection="1">
      <alignment horizontal="center"/>
    </xf>
    <xf numFmtId="0" fontId="5" fillId="2" borderId="10" xfId="7" applyFont="1" applyFill="1" applyBorder="1" applyAlignment="1" applyProtection="1">
      <alignment horizontal="left"/>
      <protection locked="0"/>
    </xf>
    <xf numFmtId="0" fontId="5" fillId="2" borderId="10" xfId="0" applyFont="1" applyFill="1" applyBorder="1" applyAlignment="1">
      <alignment horizontal="center"/>
    </xf>
    <xf numFmtId="0" fontId="5" fillId="2" borderId="10" xfId="2" applyFont="1" applyFill="1" applyBorder="1" applyAlignment="1" applyProtection="1">
      <alignment horizontal="left"/>
      <protection locked="0"/>
    </xf>
    <xf numFmtId="0" fontId="5" fillId="2" borderId="10" xfId="3" applyFont="1" applyFill="1" applyBorder="1" applyAlignment="1">
      <alignment horizontal="center"/>
    </xf>
    <xf numFmtId="0" fontId="5" fillId="2" borderId="7" xfId="0" applyFont="1" applyFill="1" applyBorder="1"/>
    <xf numFmtId="0" fontId="0" fillId="2" borderId="8" xfId="0" applyFont="1" applyFill="1" applyBorder="1"/>
    <xf numFmtId="0" fontId="0" fillId="2" borderId="9" xfId="0" applyFont="1" applyFill="1" applyBorder="1"/>
    <xf numFmtId="0" fontId="0" fillId="2" borderId="11" xfId="0" applyFont="1" applyFill="1" applyBorder="1"/>
    <xf numFmtId="0" fontId="0" fillId="2" borderId="12" xfId="0" quotePrefix="1" applyFont="1" applyFill="1" applyBorder="1"/>
    <xf numFmtId="0" fontId="0" fillId="2" borderId="12" xfId="0" applyFont="1" applyFill="1" applyBorder="1"/>
    <xf numFmtId="0" fontId="0" fillId="2" borderId="13" xfId="0" applyFont="1" applyFill="1" applyBorder="1"/>
    <xf numFmtId="0" fontId="0" fillId="2" borderId="14" xfId="0" applyFont="1" applyFill="1" applyBorder="1" applyAlignment="1">
      <alignment horizontal="left"/>
    </xf>
    <xf numFmtId="0" fontId="0" fillId="2" borderId="14" xfId="0" applyFont="1" applyFill="1" applyBorder="1"/>
    <xf numFmtId="0" fontId="0" fillId="2" borderId="15" xfId="0" applyFont="1" applyFill="1" applyBorder="1"/>
    <xf numFmtId="49" fontId="0" fillId="2" borderId="16" xfId="0" applyNumberFormat="1" applyFont="1" applyFill="1" applyBorder="1" applyAlignment="1">
      <alignment horizontal="center"/>
    </xf>
    <xf numFmtId="49" fontId="0" fillId="2" borderId="18" xfId="0" applyNumberFormat="1" applyFont="1" applyFill="1" applyBorder="1" applyAlignment="1">
      <alignment horizontal="centerContinuous"/>
    </xf>
    <xf numFmtId="0" fontId="0" fillId="2" borderId="19" xfId="0" applyFont="1" applyFill="1" applyBorder="1" applyAlignment="1">
      <alignment horizontal="centerContinuous"/>
    </xf>
    <xf numFmtId="0" fontId="0" fillId="2" borderId="20" xfId="0" applyFont="1" applyFill="1" applyBorder="1" applyAlignment="1">
      <alignment horizontal="centerContinuous"/>
    </xf>
    <xf numFmtId="49" fontId="0" fillId="2" borderId="12" xfId="0" applyNumberFormat="1" applyFont="1" applyFill="1" applyBorder="1" applyAlignment="1">
      <alignment horizontal="center"/>
    </xf>
    <xf numFmtId="1" fontId="0" fillId="2" borderId="10" xfId="0" applyNumberFormat="1" applyFont="1" applyFill="1" applyBorder="1" applyAlignment="1">
      <alignment horizontal="center"/>
    </xf>
    <xf numFmtId="3" fontId="0" fillId="2" borderId="10" xfId="0" applyNumberFormat="1" applyFont="1" applyFill="1" applyBorder="1" applyAlignment="1">
      <alignment horizontal="right" indent="1"/>
    </xf>
    <xf numFmtId="6" fontId="0" fillId="2" borderId="10" xfId="0" applyNumberFormat="1" applyFont="1" applyFill="1" applyBorder="1" applyAlignment="1">
      <alignment horizontal="centerContinuous"/>
    </xf>
    <xf numFmtId="0" fontId="0" fillId="2" borderId="10" xfId="0" applyFont="1" applyFill="1" applyBorder="1" applyAlignment="1">
      <alignment horizontal="center"/>
    </xf>
    <xf numFmtId="165" fontId="0" fillId="2" borderId="10" xfId="1" applyNumberFormat="1" applyFont="1" applyFill="1" applyBorder="1" applyAlignment="1">
      <alignment horizontal="center"/>
    </xf>
    <xf numFmtId="49" fontId="4" fillId="2" borderId="16" xfId="3" applyNumberFormat="1" applyFont="1" applyFill="1" applyBorder="1" applyAlignment="1">
      <alignment horizontal="center"/>
    </xf>
    <xf numFmtId="49" fontId="4" fillId="2" borderId="17" xfId="3" applyNumberFormat="1" applyFont="1" applyFill="1" applyBorder="1" applyAlignment="1">
      <alignment horizontal="center"/>
    </xf>
    <xf numFmtId="49" fontId="4" fillId="2" borderId="18" xfId="3" applyNumberFormat="1" applyFont="1" applyFill="1" applyBorder="1" applyAlignment="1">
      <alignment horizontal="centerContinuous"/>
    </xf>
    <xf numFmtId="0" fontId="4" fillId="2" borderId="19" xfId="3" applyFont="1" applyFill="1" applyBorder="1" applyAlignment="1">
      <alignment horizontal="centerContinuous"/>
    </xf>
    <xf numFmtId="0" fontId="4" fillId="2" borderId="20" xfId="3" applyFont="1" applyFill="1" applyBorder="1" applyAlignment="1">
      <alignment horizontal="centerContinuous"/>
    </xf>
    <xf numFmtId="49" fontId="4" fillId="2" borderId="12" xfId="3" applyNumberFormat="1" applyFont="1" applyFill="1" applyBorder="1" applyAlignment="1">
      <alignment horizontal="center"/>
    </xf>
    <xf numFmtId="49" fontId="4" fillId="2" borderId="10" xfId="3" applyNumberFormat="1" applyFont="1" applyFill="1" applyBorder="1" applyAlignment="1">
      <alignment horizontal="center"/>
    </xf>
    <xf numFmtId="167" fontId="4" fillId="2" borderId="10" xfId="3" applyNumberFormat="1" applyFont="1" applyFill="1" applyBorder="1" applyAlignment="1">
      <alignment horizontal="center"/>
    </xf>
    <xf numFmtId="166" fontId="4" fillId="2" borderId="10" xfId="3" applyNumberFormat="1" applyFont="1" applyFill="1" applyBorder="1" applyAlignment="1">
      <alignment horizontal="center"/>
    </xf>
    <xf numFmtId="1" fontId="4" fillId="2" borderId="10" xfId="3" applyNumberFormat="1" applyFont="1" applyFill="1" applyBorder="1" applyAlignment="1">
      <alignment horizontal="center"/>
    </xf>
    <xf numFmtId="49" fontId="4" fillId="2" borderId="10" xfId="3" applyNumberFormat="1" applyFont="1" applyFill="1" applyBorder="1" applyAlignment="1">
      <alignment horizontal="centerContinuous"/>
    </xf>
    <xf numFmtId="2" fontId="4" fillId="2" borderId="10" xfId="3" applyNumberFormat="1" applyFont="1" applyFill="1" applyBorder="1" applyAlignment="1">
      <alignment horizontal="centerContinuous"/>
    </xf>
    <xf numFmtId="0" fontId="5" fillId="0" borderId="4" xfId="3" applyFont="1" applyBorder="1" applyAlignment="1">
      <alignment horizontal="center"/>
    </xf>
    <xf numFmtId="0" fontId="5" fillId="2" borderId="7" xfId="3" applyFont="1" applyFill="1" applyBorder="1"/>
    <xf numFmtId="0" fontId="0" fillId="2" borderId="8" xfId="3" applyFont="1" applyFill="1" applyBorder="1"/>
    <xf numFmtId="0" fontId="4" fillId="2" borderId="8" xfId="3" applyFont="1" applyFill="1" applyBorder="1"/>
    <xf numFmtId="0" fontId="4" fillId="2" borderId="9" xfId="3" applyFont="1" applyFill="1" applyBorder="1"/>
    <xf numFmtId="0" fontId="4" fillId="2" borderId="11" xfId="3" applyFont="1" applyFill="1" applyBorder="1"/>
    <xf numFmtId="0" fontId="9" fillId="3" borderId="12" xfId="3" applyFont="1" applyFill="1" applyBorder="1" applyAlignment="1" applyProtection="1">
      <alignment horizontal="left"/>
    </xf>
    <xf numFmtId="2" fontId="8" fillId="3" borderId="12" xfId="3" applyNumberFormat="1" applyFont="1" applyFill="1" applyBorder="1" applyAlignment="1" applyProtection="1">
      <alignment horizontal="left"/>
    </xf>
    <xf numFmtId="2" fontId="8" fillId="3" borderId="13" xfId="3" applyNumberFormat="1" applyFont="1" applyFill="1" applyBorder="1" applyAlignment="1" applyProtection="1">
      <alignment horizontal="left"/>
    </xf>
    <xf numFmtId="49" fontId="4" fillId="2" borderId="14" xfId="3" applyNumberFormat="1" applyFont="1" applyFill="1" applyBorder="1"/>
    <xf numFmtId="0" fontId="4" fillId="2" borderId="14" xfId="3" applyFont="1" applyFill="1" applyBorder="1"/>
    <xf numFmtId="0" fontId="4" fillId="2" borderId="15" xfId="3" applyFont="1" applyFill="1" applyBorder="1"/>
    <xf numFmtId="0" fontId="4" fillId="2" borderId="16" xfId="3" applyFont="1" applyFill="1" applyBorder="1" applyAlignment="1">
      <alignment horizontal="center"/>
    </xf>
    <xf numFmtId="0" fontId="4" fillId="2" borderId="21" xfId="3" applyFont="1" applyFill="1" applyBorder="1" applyAlignment="1">
      <alignment horizontal="center"/>
    </xf>
    <xf numFmtId="49" fontId="4" fillId="2" borderId="21" xfId="3" applyNumberFormat="1" applyFont="1" applyFill="1" applyBorder="1" applyAlignment="1">
      <alignment horizontal="center"/>
    </xf>
    <xf numFmtId="2" fontId="4" fillId="2" borderId="10" xfId="3" applyNumberFormat="1" applyFont="1" applyFill="1" applyBorder="1" applyAlignment="1">
      <alignment horizontal="center"/>
    </xf>
    <xf numFmtId="0" fontId="4" fillId="2" borderId="10" xfId="3" applyFont="1" applyFill="1" applyBorder="1" applyAlignment="1">
      <alignment horizontal="center"/>
    </xf>
    <xf numFmtId="164" fontId="4" fillId="2" borderId="10" xfId="3" applyNumberFormat="1" applyFont="1" applyFill="1" applyBorder="1" applyAlignment="1">
      <alignment horizontal="center"/>
    </xf>
    <xf numFmtId="0" fontId="4" fillId="2" borderId="16" xfId="3" applyFont="1" applyFill="1" applyBorder="1" applyAlignment="1">
      <alignment horizontal="centerContinuous"/>
    </xf>
    <xf numFmtId="49" fontId="4" fillId="2" borderId="21" xfId="3" applyNumberFormat="1" applyFont="1" applyFill="1" applyBorder="1" applyAlignment="1">
      <alignment horizontal="centerContinuous"/>
    </xf>
    <xf numFmtId="49" fontId="4" fillId="2" borderId="16" xfId="3" applyNumberFormat="1" applyFont="1" applyFill="1" applyBorder="1" applyAlignment="1">
      <alignment horizontal="centerContinuous"/>
    </xf>
    <xf numFmtId="1" fontId="4" fillId="2" borderId="10" xfId="3" applyNumberFormat="1" applyFont="1" applyFill="1" applyBorder="1" applyAlignment="1">
      <alignment horizontal="centerContinuous"/>
    </xf>
    <xf numFmtId="9" fontId="4" fillId="2" borderId="10" xfId="3" applyNumberFormat="1" applyFont="1" applyFill="1" applyBorder="1" applyAlignment="1">
      <alignment horizontal="centerContinuous"/>
    </xf>
    <xf numFmtId="167" fontId="4" fillId="2" borderId="10" xfId="3" applyNumberFormat="1" applyFont="1" applyFill="1" applyBorder="1" applyAlignment="1">
      <alignment horizontal="centerContinuous"/>
    </xf>
    <xf numFmtId="166" fontId="4" fillId="2" borderId="10" xfId="3" applyNumberFormat="1" applyFont="1" applyFill="1" applyBorder="1" applyAlignment="1">
      <alignment horizontal="centerContinuous"/>
    </xf>
    <xf numFmtId="6" fontId="4" fillId="2" borderId="10" xfId="3" applyNumberFormat="1" applyFont="1" applyFill="1" applyBorder="1" applyAlignment="1">
      <alignment horizontal="center"/>
    </xf>
    <xf numFmtId="0" fontId="21" fillId="3" borderId="0" xfId="6" applyFont="1" applyFill="1" applyBorder="1" applyAlignment="1" applyProtection="1">
      <alignment horizontal="center" vertical="center" wrapText="1"/>
    </xf>
    <xf numFmtId="0" fontId="4" fillId="0" borderId="0" xfId="9" applyFont="1" applyProtection="1">
      <protection locked="0"/>
    </xf>
    <xf numFmtId="0" fontId="5" fillId="0" borderId="0" xfId="9" applyFont="1" applyProtection="1">
      <protection locked="0"/>
    </xf>
    <xf numFmtId="3" fontId="5" fillId="0" borderId="0" xfId="9" applyNumberFormat="1" applyFont="1" applyAlignment="1" applyProtection="1">
      <alignment horizontal="center"/>
      <protection locked="0"/>
    </xf>
    <xf numFmtId="3" fontId="4" fillId="0" borderId="0" xfId="9" applyNumberFormat="1" applyFont="1" applyAlignment="1" applyProtection="1">
      <alignment horizontal="center"/>
      <protection locked="0"/>
    </xf>
    <xf numFmtId="1" fontId="12" fillId="0" borderId="0" xfId="9" applyNumberFormat="1" applyFont="1" applyAlignment="1" applyProtection="1">
      <alignment horizontal="center"/>
      <protection locked="0"/>
    </xf>
    <xf numFmtId="0" fontId="12" fillId="0" borderId="0" xfId="9" applyFont="1" applyProtection="1">
      <protection locked="0"/>
    </xf>
    <xf numFmtId="0" fontId="4" fillId="2" borderId="15" xfId="9" applyFont="1" applyFill="1" applyBorder="1"/>
    <xf numFmtId="0" fontId="4" fillId="2" borderId="14" xfId="9" applyFont="1" applyFill="1" applyBorder="1"/>
    <xf numFmtId="49" fontId="4" fillId="2" borderId="14" xfId="9" applyNumberFormat="1" applyFont="1" applyFill="1" applyBorder="1" applyAlignment="1">
      <alignment horizontal="left" indent="2"/>
    </xf>
    <xf numFmtId="0" fontId="4" fillId="2" borderId="13" xfId="9" applyFont="1" applyFill="1" applyBorder="1"/>
    <xf numFmtId="0" fontId="4" fillId="2" borderId="11" xfId="9" applyFont="1" applyFill="1" applyBorder="1"/>
    <xf numFmtId="0" fontId="4" fillId="2" borderId="0" xfId="9" applyFont="1" applyFill="1"/>
    <xf numFmtId="49" fontId="4" fillId="2" borderId="0" xfId="9" applyNumberFormat="1" applyFont="1" applyFill="1"/>
    <xf numFmtId="49" fontId="4" fillId="2" borderId="0" xfId="9" applyNumberFormat="1" applyFont="1" applyFill="1" applyAlignment="1">
      <alignment horizontal="left" indent="2"/>
    </xf>
    <xf numFmtId="2" fontId="8" fillId="3" borderId="12" xfId="9" applyNumberFormat="1" applyFont="1" applyFill="1" applyBorder="1" applyAlignment="1">
      <alignment horizontal="left"/>
    </xf>
    <xf numFmtId="164" fontId="4" fillId="0" borderId="0" xfId="9" applyNumberFormat="1" applyFont="1" applyAlignment="1" applyProtection="1">
      <alignment horizontal="center"/>
      <protection locked="0"/>
    </xf>
    <xf numFmtId="0" fontId="4" fillId="0" borderId="0" xfId="9" applyFont="1" applyAlignment="1" applyProtection="1">
      <alignment horizontal="centerContinuous"/>
      <protection locked="0"/>
    </xf>
    <xf numFmtId="1" fontId="4" fillId="0" borderId="0" xfId="9" applyNumberFormat="1" applyFont="1" applyAlignment="1" applyProtection="1">
      <alignment horizontal="centerContinuous"/>
      <protection locked="0"/>
    </xf>
    <xf numFmtId="0" fontId="12" fillId="0" borderId="0" xfId="9" quotePrefix="1" applyFont="1" applyAlignment="1" applyProtection="1">
      <alignment horizontal="centerContinuous"/>
      <protection locked="0"/>
    </xf>
    <xf numFmtId="0" fontId="12" fillId="0" borderId="0" xfId="9" applyFont="1" applyAlignment="1" applyProtection="1">
      <alignment horizontal="centerContinuous"/>
      <protection locked="0"/>
    </xf>
    <xf numFmtId="3" fontId="4" fillId="0" borderId="0" xfId="9" applyNumberFormat="1" applyFont="1" applyAlignment="1" applyProtection="1">
      <alignment horizontal="centerContinuous"/>
      <protection locked="0"/>
    </xf>
    <xf numFmtId="1" fontId="4" fillId="0" borderId="0" xfId="9" applyNumberFormat="1" applyFont="1" applyAlignment="1" applyProtection="1">
      <alignment horizontal="center"/>
      <protection locked="0"/>
    </xf>
    <xf numFmtId="3" fontId="4" fillId="2" borderId="0" xfId="9" applyNumberFormat="1" applyFont="1" applyFill="1"/>
    <xf numFmtId="1" fontId="4" fillId="2" borderId="0" xfId="9" applyNumberFormat="1" applyFont="1" applyFill="1"/>
    <xf numFmtId="0" fontId="12" fillId="0" borderId="0" xfId="9" applyFont="1" applyAlignment="1" applyProtection="1">
      <alignment horizontal="center"/>
      <protection locked="0"/>
    </xf>
    <xf numFmtId="3" fontId="4" fillId="2" borderId="10" xfId="9" applyNumberFormat="1" applyFont="1" applyFill="1" applyBorder="1" applyAlignment="1">
      <alignment horizontal="centerContinuous"/>
    </xf>
    <xf numFmtId="1" fontId="4" fillId="2" borderId="10" xfId="9" applyNumberFormat="1" applyFont="1" applyFill="1" applyBorder="1" applyAlignment="1">
      <alignment horizontal="centerContinuous"/>
    </xf>
    <xf numFmtId="0" fontId="4" fillId="2" borderId="12" xfId="9" applyFont="1" applyFill="1" applyBorder="1"/>
    <xf numFmtId="1" fontId="12" fillId="0" borderId="0" xfId="9" applyNumberFormat="1" applyFont="1" applyAlignment="1" applyProtection="1">
      <alignment horizontal="centerContinuous"/>
      <protection locked="0"/>
    </xf>
    <xf numFmtId="49" fontId="4" fillId="2" borderId="12" xfId="9" applyNumberFormat="1" applyFont="1" applyFill="1" applyBorder="1" applyAlignment="1">
      <alignment horizontal="centerContinuous"/>
    </xf>
    <xf numFmtId="0" fontId="4" fillId="2" borderId="20" xfId="9" applyFont="1" applyFill="1" applyBorder="1" applyAlignment="1">
      <alignment horizontal="centerContinuous"/>
    </xf>
    <xf numFmtId="0" fontId="4" fillId="2" borderId="19" xfId="9" applyFont="1" applyFill="1" applyBorder="1" applyAlignment="1">
      <alignment horizontal="centerContinuous"/>
    </xf>
    <xf numFmtId="49" fontId="4" fillId="2" borderId="18" xfId="9" applyNumberFormat="1" applyFont="1" applyFill="1" applyBorder="1" applyAlignment="1">
      <alignment horizontal="centerContinuous"/>
    </xf>
    <xf numFmtId="49" fontId="4" fillId="2" borderId="16" xfId="9" applyNumberFormat="1" applyFont="1" applyFill="1" applyBorder="1" applyAlignment="1">
      <alignment horizontal="centerContinuous"/>
    </xf>
    <xf numFmtId="2" fontId="4" fillId="0" borderId="0" xfId="9" applyNumberFormat="1" applyFont="1" applyAlignment="1" applyProtection="1">
      <alignment horizontal="center"/>
      <protection locked="0"/>
    </xf>
    <xf numFmtId="3" fontId="5" fillId="0" borderId="0" xfId="9" applyNumberFormat="1" applyFont="1" applyProtection="1">
      <protection locked="0"/>
    </xf>
    <xf numFmtId="0" fontId="5" fillId="0" borderId="0" xfId="9" applyFont="1" applyAlignment="1" applyProtection="1">
      <alignment horizontal="right"/>
      <protection locked="0"/>
    </xf>
    <xf numFmtId="3" fontId="4" fillId="0" borderId="0" xfId="9" applyNumberFormat="1" applyFont="1" applyProtection="1">
      <protection locked="0"/>
    </xf>
    <xf numFmtId="0" fontId="4" fillId="0" borderId="0" xfId="9" quotePrefix="1" applyFont="1" applyAlignment="1" applyProtection="1">
      <alignment horizontal="center"/>
      <protection locked="0"/>
    </xf>
    <xf numFmtId="1" fontId="7" fillId="2" borderId="0" xfId="9" applyNumberFormat="1" applyFont="1" applyFill="1" applyAlignment="1">
      <alignment horizontal="center"/>
    </xf>
    <xf numFmtId="0" fontId="6" fillId="2" borderId="0" xfId="2" applyFont="1" applyFill="1" applyBorder="1" applyAlignment="1" applyProtection="1">
      <alignment horizontal="left"/>
    </xf>
    <xf numFmtId="0" fontId="9" fillId="3" borderId="12" xfId="9" applyFont="1" applyFill="1" applyBorder="1" applyAlignment="1">
      <alignment horizontal="left"/>
    </xf>
    <xf numFmtId="0" fontId="6" fillId="2" borderId="10" xfId="2" applyFont="1" applyFill="1" applyBorder="1" applyAlignment="1" applyProtection="1">
      <alignment horizontal="left"/>
      <protection locked="0"/>
    </xf>
    <xf numFmtId="0" fontId="5" fillId="2" borderId="10" xfId="9" applyFont="1" applyFill="1" applyBorder="1" applyAlignment="1">
      <alignment horizontal="center"/>
    </xf>
    <xf numFmtId="0" fontId="4" fillId="2" borderId="9" xfId="9" applyFont="1" applyFill="1" applyBorder="1" applyProtection="1">
      <protection locked="0"/>
    </xf>
    <xf numFmtId="0" fontId="4" fillId="2" borderId="8" xfId="9" applyFont="1" applyFill="1" applyBorder="1" applyProtection="1">
      <protection locked="0"/>
    </xf>
    <xf numFmtId="0" fontId="23" fillId="2" borderId="7" xfId="9" applyFont="1" applyFill="1" applyBorder="1" applyProtection="1">
      <protection locked="0"/>
    </xf>
    <xf numFmtId="49" fontId="4" fillId="2" borderId="14" xfId="9" applyNumberFormat="1" applyFont="1" applyFill="1" applyBorder="1"/>
    <xf numFmtId="0" fontId="4" fillId="0" borderId="0" xfId="9" applyFont="1" applyAlignment="1" applyProtection="1">
      <alignment horizontal="left" indent="2"/>
      <protection locked="0"/>
    </xf>
    <xf numFmtId="0" fontId="4" fillId="0" borderId="0" xfId="9" applyFont="1" applyAlignment="1" applyProtection="1">
      <alignment horizontal="left" indent="3"/>
      <protection locked="0"/>
    </xf>
    <xf numFmtId="2" fontId="4" fillId="2" borderId="22" xfId="9" applyNumberFormat="1" applyFont="1" applyFill="1" applyBorder="1" applyAlignment="1">
      <alignment horizontal="center"/>
    </xf>
    <xf numFmtId="0" fontId="4" fillId="2" borderId="22" xfId="9" applyFont="1" applyFill="1" applyBorder="1" applyAlignment="1">
      <alignment horizontal="center"/>
    </xf>
    <xf numFmtId="0" fontId="4" fillId="2" borderId="23" xfId="9" applyFont="1" applyFill="1" applyBorder="1" applyAlignment="1">
      <alignment horizontal="center"/>
    </xf>
    <xf numFmtId="1" fontId="4" fillId="2" borderId="23" xfId="9" applyNumberFormat="1" applyFont="1" applyFill="1" applyBorder="1" applyAlignment="1">
      <alignment horizontal="center"/>
    </xf>
    <xf numFmtId="49" fontId="4" fillId="2" borderId="24" xfId="9" applyNumberFormat="1" applyFont="1" applyFill="1" applyBorder="1"/>
    <xf numFmtId="0" fontId="4" fillId="2" borderId="0" xfId="9" applyFont="1" applyFill="1" applyAlignment="1">
      <alignment horizontal="center"/>
    </xf>
    <xf numFmtId="1" fontId="4" fillId="2" borderId="0" xfId="9" applyNumberFormat="1" applyFont="1" applyFill="1" applyAlignment="1">
      <alignment horizontal="center"/>
    </xf>
    <xf numFmtId="1" fontId="4" fillId="2" borderId="10" xfId="9" applyNumberFormat="1" applyFont="1" applyFill="1" applyBorder="1" applyAlignment="1">
      <alignment horizontal="center"/>
    </xf>
    <xf numFmtId="1" fontId="4" fillId="2" borderId="10" xfId="9" applyNumberFormat="1" applyFont="1" applyFill="1" applyBorder="1" applyAlignment="1">
      <alignment horizontal="center"/>
    </xf>
    <xf numFmtId="0" fontId="4" fillId="2" borderId="11" xfId="9" applyFont="1" applyFill="1" applyBorder="1" applyAlignment="1">
      <alignment horizontal="centerContinuous"/>
    </xf>
    <xf numFmtId="1" fontId="4" fillId="2" borderId="12" xfId="9" applyNumberFormat="1" applyFont="1" applyFill="1" applyBorder="1" applyAlignment="1">
      <alignment horizontal="centerContinuous"/>
    </xf>
    <xf numFmtId="49" fontId="4" fillId="2" borderId="21" xfId="9" applyNumberFormat="1" applyFont="1" applyFill="1" applyBorder="1" applyAlignment="1">
      <alignment horizontal="center"/>
    </xf>
    <xf numFmtId="0" fontId="4" fillId="2" borderId="21" xfId="9" applyFont="1" applyFill="1" applyBorder="1" applyAlignment="1">
      <alignment horizontal="center"/>
    </xf>
    <xf numFmtId="0" fontId="4" fillId="2" borderId="9" xfId="9" applyFont="1" applyFill="1" applyBorder="1" applyAlignment="1">
      <alignment horizontal="centerContinuous"/>
    </xf>
    <xf numFmtId="49" fontId="4" fillId="2" borderId="7" xfId="9" applyNumberFormat="1" applyFont="1" applyFill="1" applyBorder="1" applyAlignment="1">
      <alignment horizontal="centerContinuous"/>
    </xf>
    <xf numFmtId="0" fontId="4" fillId="2" borderId="16" xfId="9" applyFont="1" applyFill="1" applyBorder="1" applyAlignment="1">
      <alignment horizontal="center"/>
    </xf>
    <xf numFmtId="3" fontId="4" fillId="2" borderId="0" xfId="9" applyNumberFormat="1" applyFont="1" applyFill="1" applyAlignment="1">
      <alignment horizontal="center"/>
    </xf>
    <xf numFmtId="164" fontId="4" fillId="0" borderId="0" xfId="9" applyNumberFormat="1" applyFont="1" applyProtection="1">
      <protection locked="0"/>
    </xf>
    <xf numFmtId="0" fontId="4" fillId="0" borderId="0" xfId="9" applyFont="1" applyAlignment="1" applyProtection="1">
      <alignment horizontal="center"/>
      <protection locked="0"/>
    </xf>
    <xf numFmtId="3" fontId="4" fillId="2" borderId="10" xfId="9" applyNumberFormat="1" applyFont="1" applyFill="1" applyBorder="1" applyAlignment="1">
      <alignment horizontal="center"/>
    </xf>
    <xf numFmtId="49" fontId="4" fillId="2" borderId="12" xfId="9" applyNumberFormat="1" applyFont="1" applyFill="1" applyBorder="1" applyAlignment="1">
      <alignment horizontal="center"/>
    </xf>
    <xf numFmtId="0" fontId="12" fillId="0" borderId="0" xfId="9" quotePrefix="1" applyFont="1" applyAlignment="1" applyProtection="1">
      <alignment horizontal="center"/>
      <protection locked="0"/>
    </xf>
    <xf numFmtId="0" fontId="4" fillId="2" borderId="10" xfId="9" applyFont="1" applyFill="1" applyBorder="1" applyAlignment="1">
      <alignment horizontal="centerContinuous"/>
    </xf>
    <xf numFmtId="49" fontId="4" fillId="2" borderId="10" xfId="9" applyNumberFormat="1" applyFont="1" applyFill="1" applyBorder="1" applyAlignment="1">
      <alignment horizontal="centerContinuous"/>
    </xf>
    <xf numFmtId="49" fontId="4" fillId="2" borderId="7" xfId="9" applyNumberFormat="1" applyFont="1" applyFill="1" applyBorder="1" applyAlignment="1">
      <alignment horizontal="center"/>
    </xf>
    <xf numFmtId="1" fontId="4" fillId="0" borderId="0" xfId="9" applyNumberFormat="1" applyFont="1" applyProtection="1">
      <protection locked="0"/>
    </xf>
    <xf numFmtId="0" fontId="7" fillId="2" borderId="10" xfId="9" applyFont="1" applyFill="1" applyBorder="1" applyAlignment="1">
      <alignment horizontal="center"/>
    </xf>
    <xf numFmtId="0" fontId="23" fillId="2" borderId="7" xfId="9" applyFont="1" applyFill="1" applyBorder="1" applyAlignment="1" applyProtection="1">
      <alignment horizontal="left"/>
      <protection locked="0"/>
    </xf>
  </cellXfs>
  <cellStyles count="10">
    <cellStyle name="Comma" xfId="5" builtinId="3"/>
    <cellStyle name="Comma 2" xfId="8" xr:uid="{C3C87466-C231-4EB5-A8F5-93E3A16F9C3F}"/>
    <cellStyle name="Explanatory Text" xfId="2" builtinId="53"/>
    <cellStyle name="Explanatory Text 2" xfId="7" xr:uid="{95E2B4A4-8A3A-4243-A041-E245B07050D0}"/>
    <cellStyle name="Hyperlink" xfId="4" builtinId="8"/>
    <cellStyle name="Normal" xfId="0" builtinId="0"/>
    <cellStyle name="Normal 2" xfId="3" xr:uid="{00000000-0005-0000-0000-000004000000}"/>
    <cellStyle name="Normal 3" xfId="6" xr:uid="{B11BA65B-8CBF-44BB-B395-EFB82981B822}"/>
    <cellStyle name="Normal 4" xfId="9" xr:uid="{6C5297FD-788B-4195-AB7F-5D0E59B38289}"/>
    <cellStyle name="Percent" xfId="1" builtinId="5"/>
  </cellStyles>
  <dxfs count="40">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ill>
        <patternFill>
          <fgColor indexed="64"/>
          <bgColor theme="0" tint="-4.9989318521683403E-2"/>
        </patternFill>
      </fill>
      <border>
        <left/>
        <right/>
        <top/>
        <bottom/>
      </border>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
      <font>
        <color rgb="FF9C0006"/>
      </font>
      <fill>
        <patternFill>
          <bgColor rgb="FFFFC7CE"/>
        </patternFill>
      </fill>
    </dxf>
    <dxf>
      <fill>
        <patternFill>
          <bgColor theme="9" tint="0.59996337778862885"/>
        </patternFill>
      </fill>
    </dxf>
    <dxf>
      <fill>
        <patternFill>
          <bgColor theme="5" tint="0.79998168889431442"/>
        </patternFill>
      </fill>
    </dxf>
  </dxfs>
  <tableStyles count="0" defaultTableStyle="TableStyleMedium2" defaultPivotStyle="PivotStyleLight16"/>
  <colors>
    <mruColors>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bedfordseminars.com/?utm_source=ao&amp;utm_medium=practicepro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Z200"/>
  <sheetViews>
    <sheetView showGridLines="0" tabSelected="1" workbookViewId="0"/>
  </sheetViews>
  <sheetFormatPr defaultColWidth="0" defaultRowHeight="14.4" zeroHeight="1" x14ac:dyDescent="0.3"/>
  <cols>
    <col min="1" max="1" width="18" style="9" bestFit="1" customWidth="1"/>
    <col min="2" max="2" width="12.88671875" style="9" customWidth="1"/>
    <col min="3" max="52" width="9.109375" style="10" customWidth="1"/>
    <col min="53" max="16384" width="9.109375" style="10" hidden="1"/>
  </cols>
  <sheetData>
    <row r="1" spans="1:4" x14ac:dyDescent="0.3">
      <c r="D1" s="82" t="s">
        <v>158</v>
      </c>
    </row>
    <row r="2" spans="1:4" x14ac:dyDescent="0.3">
      <c r="A2" s="8" t="s">
        <v>32</v>
      </c>
      <c r="B2" s="8" t="s">
        <v>11</v>
      </c>
    </row>
    <row r="3" spans="1:4" x14ac:dyDescent="0.3">
      <c r="A3" s="28" t="s">
        <v>37</v>
      </c>
      <c r="B3" s="11" t="str">
        <f t="shared" ref="B3:B10" ca="1" si="0">INDIRECT("'"&amp;A3&amp;"'!B2")</f>
        <v>Finished</v>
      </c>
    </row>
    <row r="4" spans="1:4" x14ac:dyDescent="0.3">
      <c r="A4" s="28" t="s">
        <v>38</v>
      </c>
      <c r="B4" s="11" t="str">
        <f t="shared" ca="1" si="0"/>
        <v>Finished</v>
      </c>
    </row>
    <row r="5" spans="1:4" x14ac:dyDescent="0.3">
      <c r="A5" s="28" t="s">
        <v>39</v>
      </c>
      <c r="B5" s="11" t="str">
        <f t="shared" ca="1" si="0"/>
        <v>Finished</v>
      </c>
    </row>
    <row r="6" spans="1:4" x14ac:dyDescent="0.3">
      <c r="A6" s="28" t="s">
        <v>40</v>
      </c>
      <c r="B6" s="11" t="str">
        <f t="shared" ca="1" si="0"/>
        <v>Finished</v>
      </c>
    </row>
    <row r="7" spans="1:4" x14ac:dyDescent="0.3">
      <c r="A7" s="28" t="s">
        <v>33</v>
      </c>
      <c r="B7" s="11" t="str">
        <f t="shared" ca="1" si="0"/>
        <v>Finished</v>
      </c>
    </row>
    <row r="8" spans="1:4" x14ac:dyDescent="0.3">
      <c r="A8" s="28" t="s">
        <v>34</v>
      </c>
      <c r="B8" s="11" t="str">
        <f t="shared" ca="1" si="0"/>
        <v>Finished</v>
      </c>
    </row>
    <row r="9" spans="1:4" x14ac:dyDescent="0.3">
      <c r="A9" s="28" t="s">
        <v>35</v>
      </c>
      <c r="B9" s="11" t="str">
        <f t="shared" ca="1" si="0"/>
        <v>Finished</v>
      </c>
    </row>
    <row r="10" spans="1:4" x14ac:dyDescent="0.3">
      <c r="A10" s="28" t="s">
        <v>36</v>
      </c>
      <c r="B10" s="11" t="str">
        <f t="shared" ca="1" si="0"/>
        <v>Finished</v>
      </c>
    </row>
    <row r="11" spans="1:4" x14ac:dyDescent="0.3">
      <c r="A11" s="28" t="s">
        <v>183</v>
      </c>
      <c r="B11" s="11" t="str">
        <f t="shared" ref="B11:B13" ca="1" si="1">INDIRECT("'"&amp;A11&amp;"'!B2")</f>
        <v>Finished</v>
      </c>
    </row>
    <row r="12" spans="1:4" x14ac:dyDescent="0.3">
      <c r="A12" s="28" t="s">
        <v>184</v>
      </c>
      <c r="B12" s="11" t="str">
        <f t="shared" ca="1" si="1"/>
        <v>Finished</v>
      </c>
    </row>
    <row r="13" spans="1:4" x14ac:dyDescent="0.3">
      <c r="A13" s="28" t="s">
        <v>185</v>
      </c>
      <c r="B13" s="11" t="str">
        <f t="shared" ca="1" si="1"/>
        <v>Finished</v>
      </c>
    </row>
    <row r="14" spans="1:4" x14ac:dyDescent="0.3"/>
    <row r="15" spans="1:4" x14ac:dyDescent="0.3"/>
    <row r="16" spans="1:4" x14ac:dyDescent="0.3"/>
    <row r="17" x14ac:dyDescent="0.3"/>
    <row r="18" x14ac:dyDescent="0.3"/>
    <row r="19" x14ac:dyDescent="0.3"/>
    <row r="20" x14ac:dyDescent="0.3"/>
    <row r="21" x14ac:dyDescent="0.3"/>
    <row r="22" x14ac:dyDescent="0.3"/>
    <row r="23" x14ac:dyDescent="0.3"/>
    <row r="24" x14ac:dyDescent="0.3"/>
    <row r="25" x14ac:dyDescent="0.3"/>
    <row r="26" x14ac:dyDescent="0.3"/>
    <row r="27" x14ac:dyDescent="0.3"/>
    <row r="28" x14ac:dyDescent="0.3"/>
    <row r="29" x14ac:dyDescent="0.3"/>
    <row r="30" x14ac:dyDescent="0.3"/>
    <row r="31" x14ac:dyDescent="0.3"/>
    <row r="32"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sheetData>
  <conditionalFormatting sqref="B3:B11">
    <cfRule type="cellIs" dxfId="39" priority="7" operator="equal">
      <formula>"Review"</formula>
    </cfRule>
    <cfRule type="cellIs" dxfId="38" priority="8" operator="equal">
      <formula>"Finished"</formula>
    </cfRule>
    <cfRule type="cellIs" dxfId="37" priority="9" operator="equal">
      <formula>"Incomplete"</formula>
    </cfRule>
  </conditionalFormatting>
  <conditionalFormatting sqref="B12:B13">
    <cfRule type="cellIs" dxfId="36" priority="1" operator="equal">
      <formula>"Review"</formula>
    </cfRule>
    <cfRule type="cellIs" dxfId="35" priority="2" operator="equal">
      <formula>"Finished"</formula>
    </cfRule>
    <cfRule type="cellIs" dxfId="34" priority="3" operator="equal">
      <formula>"Incomplete"</formula>
    </cfRule>
  </conditionalFormatting>
  <hyperlinks>
    <hyperlink ref="A3" location="'Orig Ch.12 #1'!A1" display="Orig Ch.12 #1" xr:uid="{00000000-0004-0000-0000-000000000000}"/>
    <hyperlink ref="A4" location="'Orig Ch.12 #2'!A1" display="Orig Ch.12 #2" xr:uid="{00000000-0004-0000-0000-000001000000}"/>
    <hyperlink ref="A5" location="'Orig Ch.12 #3'!A1" display="Orig Ch.12 #3" xr:uid="{00000000-0004-0000-0000-000002000000}"/>
    <hyperlink ref="A6" location="'Orig Ch.12 #4'!A1" display="Orig Ch.12 #4" xr:uid="{00000000-0004-0000-0000-000003000000}"/>
    <hyperlink ref="A7" location="'S2011 #29'!A1" display="S2011 #29" xr:uid="{00000000-0004-0000-0000-000004000000}"/>
    <hyperlink ref="A8" location="'S2012 #19'!A1" display="S2012 #19" xr:uid="{00000000-0004-0000-0000-000005000000}"/>
    <hyperlink ref="A9" location="'S2013 #17'!A1" display="S2013 #17" xr:uid="{00000000-0004-0000-0000-000006000000}"/>
    <hyperlink ref="A10" location="'S2014 #23'!A1" display="S2014 #23" xr:uid="{00000000-0004-0000-0000-000007000000}"/>
    <hyperlink ref="D1" r:id="rId1" xr:uid="{00000000-0004-0000-0000-000008000000}"/>
    <hyperlink ref="A11" location="'S2016 #17'!A1" display="S2016 #17" xr:uid="{0A99E024-F9F7-4164-853E-9E506B8AFA7C}"/>
    <hyperlink ref="A12" location="'S2017 #19'!A1" display="S2017 #19" xr:uid="{6D505E6D-1359-4FDF-8B1A-579441FB6470}"/>
    <hyperlink ref="A13" location="'F2017 #22'!A1" display="F2017 #22" xr:uid="{F723E96D-2136-420D-ABFB-5975BC1D62A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Z200"/>
  <sheetViews>
    <sheetView showGridLines="0" workbookViewId="0"/>
  </sheetViews>
  <sheetFormatPr defaultColWidth="0" defaultRowHeight="14.4" zeroHeight="1" x14ac:dyDescent="0.3"/>
  <cols>
    <col min="1" max="1" width="6.44140625" style="1" customWidth="1"/>
    <col min="2" max="2" width="11.33203125" style="1" customWidth="1"/>
    <col min="3" max="52" width="9.109375" style="1" customWidth="1"/>
    <col min="53" max="16384" width="9.109375" style="1" hidden="1"/>
  </cols>
  <sheetData>
    <row r="1" spans="1:11" ht="15" thickBot="1" x14ac:dyDescent="0.35">
      <c r="A1" s="126" t="s">
        <v>15</v>
      </c>
      <c r="B1" s="127"/>
      <c r="C1" s="127"/>
      <c r="D1" s="127"/>
      <c r="E1" s="127"/>
      <c r="F1" s="127"/>
      <c r="G1" s="127"/>
      <c r="H1" s="127"/>
      <c r="I1" s="127"/>
      <c r="J1" s="128"/>
    </row>
    <row r="2" spans="1:11" ht="15" thickBot="1" x14ac:dyDescent="0.35">
      <c r="A2" s="123">
        <v>1</v>
      </c>
      <c r="B2" s="124" t="s">
        <v>103</v>
      </c>
      <c r="C2" s="4"/>
      <c r="D2" s="4"/>
      <c r="E2" s="4"/>
      <c r="F2" s="4"/>
      <c r="G2" s="4"/>
      <c r="H2" s="4"/>
      <c r="I2" s="4"/>
      <c r="J2" s="129"/>
    </row>
    <row r="3" spans="1:11" x14ac:dyDescent="0.3">
      <c r="A3" s="130"/>
      <c r="B3" s="4"/>
      <c r="C3" s="5"/>
      <c r="D3" s="4"/>
      <c r="E3" s="4"/>
      <c r="F3" s="4"/>
      <c r="G3" s="4"/>
      <c r="H3" s="4"/>
      <c r="I3" s="4"/>
      <c r="J3" s="129"/>
      <c r="K3" s="2"/>
    </row>
    <row r="4" spans="1:11" x14ac:dyDescent="0.3">
      <c r="A4" s="130"/>
      <c r="B4" s="4" t="s">
        <v>0</v>
      </c>
      <c r="C4" s="4"/>
      <c r="D4" s="4"/>
      <c r="E4" s="4"/>
      <c r="F4" s="4"/>
      <c r="G4" s="4"/>
      <c r="H4" s="4"/>
      <c r="I4" s="4"/>
      <c r="J4" s="129"/>
      <c r="K4" s="2"/>
    </row>
    <row r="5" spans="1:11" x14ac:dyDescent="0.3">
      <c r="A5" s="130"/>
      <c r="B5" s="5" t="s">
        <v>16</v>
      </c>
      <c r="C5" s="4"/>
      <c r="D5" s="4"/>
      <c r="E5" s="4"/>
      <c r="F5" s="4"/>
      <c r="G5" s="4"/>
      <c r="H5" s="4"/>
      <c r="I5" s="4"/>
      <c r="J5" s="129"/>
      <c r="K5" s="2"/>
    </row>
    <row r="6" spans="1:11" x14ac:dyDescent="0.3">
      <c r="A6" s="131"/>
      <c r="B6" s="5"/>
      <c r="C6" s="4"/>
      <c r="D6" s="4"/>
      <c r="E6" s="4"/>
      <c r="F6" s="4"/>
      <c r="G6" s="4"/>
      <c r="H6" s="4"/>
      <c r="I6" s="4"/>
      <c r="J6" s="129"/>
      <c r="K6" s="2"/>
    </row>
    <row r="7" spans="1:11" x14ac:dyDescent="0.3">
      <c r="A7" s="131"/>
      <c r="B7" s="4" t="s">
        <v>1</v>
      </c>
      <c r="C7" s="4"/>
      <c r="D7" s="4"/>
      <c r="E7" s="4"/>
      <c r="F7" s="4"/>
      <c r="G7" s="4"/>
      <c r="H7" s="4"/>
      <c r="I7" s="4"/>
      <c r="J7" s="129"/>
      <c r="K7" s="2"/>
    </row>
    <row r="8" spans="1:11" ht="15" thickBot="1" x14ac:dyDescent="0.35">
      <c r="A8" s="132"/>
      <c r="B8" s="133" t="s">
        <v>17</v>
      </c>
      <c r="C8" s="134"/>
      <c r="D8" s="134"/>
      <c r="E8" s="134"/>
      <c r="F8" s="134"/>
      <c r="G8" s="134"/>
      <c r="H8" s="134"/>
      <c r="I8" s="134"/>
      <c r="J8" s="135"/>
      <c r="K8" s="2"/>
    </row>
    <row r="9" spans="1:11" x14ac:dyDescent="0.3">
      <c r="B9" s="3"/>
      <c r="C9" s="2"/>
      <c r="D9" s="2"/>
      <c r="E9" s="2"/>
      <c r="F9" s="2"/>
      <c r="G9" s="2"/>
      <c r="H9" s="2"/>
      <c r="I9" s="2"/>
      <c r="J9" s="2"/>
      <c r="K9" s="2"/>
    </row>
    <row r="10" spans="1:11" x14ac:dyDescent="0.3">
      <c r="B10" s="2"/>
      <c r="C10" s="2"/>
      <c r="D10" s="2"/>
      <c r="E10" s="2"/>
      <c r="F10" s="2"/>
      <c r="G10" s="2"/>
      <c r="H10" s="2"/>
      <c r="I10" s="2"/>
      <c r="J10" s="2"/>
      <c r="K10" s="2"/>
    </row>
    <row r="11" spans="1:11" x14ac:dyDescent="0.3">
      <c r="A11" s="1" t="s">
        <v>99</v>
      </c>
    </row>
    <row r="12" spans="1:11" x14ac:dyDescent="0.3">
      <c r="A12" s="1" t="s">
        <v>88</v>
      </c>
    </row>
    <row r="13" spans="1:11" x14ac:dyDescent="0.3">
      <c r="A13" s="1" t="s">
        <v>89</v>
      </c>
      <c r="B13" s="1" t="s">
        <v>90</v>
      </c>
    </row>
    <row r="14" spans="1:11" x14ac:dyDescent="0.3">
      <c r="A14" s="1" t="s">
        <v>91</v>
      </c>
      <c r="B14" s="1" t="s">
        <v>92</v>
      </c>
    </row>
    <row r="15" spans="1:11" x14ac:dyDescent="0.3">
      <c r="A15" s="1" t="s">
        <v>93</v>
      </c>
      <c r="B15" s="1" t="s">
        <v>94</v>
      </c>
    </row>
    <row r="16" spans="1:11" x14ac:dyDescent="0.3">
      <c r="A16" s="1" t="s">
        <v>95</v>
      </c>
      <c r="B16" s="1" t="s">
        <v>96</v>
      </c>
    </row>
    <row r="17" spans="1:2" x14ac:dyDescent="0.3">
      <c r="A17" s="1" t="s">
        <v>97</v>
      </c>
      <c r="B17" s="1" t="s">
        <v>98</v>
      </c>
    </row>
    <row r="18" spans="1:2" x14ac:dyDescent="0.3"/>
    <row r="19" spans="1:2" x14ac:dyDescent="0.3">
      <c r="A19" s="1" t="s">
        <v>100</v>
      </c>
    </row>
    <row r="20" spans="1:2" x14ac:dyDescent="0.3">
      <c r="A20" s="1" t="s">
        <v>101</v>
      </c>
    </row>
    <row r="21" spans="1:2" x14ac:dyDescent="0.3">
      <c r="A21" s="1" t="s">
        <v>102</v>
      </c>
    </row>
    <row r="22" spans="1:2" x14ac:dyDescent="0.3"/>
    <row r="23" spans="1:2" x14ac:dyDescent="0.3"/>
    <row r="24" spans="1:2" x14ac:dyDescent="0.3"/>
    <row r="25" spans="1:2" x14ac:dyDescent="0.3"/>
    <row r="26" spans="1:2" x14ac:dyDescent="0.3"/>
    <row r="27" spans="1:2" x14ac:dyDescent="0.3"/>
    <row r="28" spans="1:2" x14ac:dyDescent="0.3"/>
    <row r="29" spans="1:2" x14ac:dyDescent="0.3"/>
    <row r="30" spans="1:2" x14ac:dyDescent="0.3"/>
    <row r="31" spans="1:2" x14ac:dyDescent="0.3"/>
    <row r="32" spans="1:2"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sheetData>
  <protectedRanges>
    <protectedRange sqref="B2:C2" name="Range1"/>
  </protectedRanges>
  <conditionalFormatting sqref="B2">
    <cfRule type="cellIs" dxfId="33" priority="1" operator="equal">
      <formula>"Review"</formula>
    </cfRule>
    <cfRule type="cellIs" dxfId="32" priority="2" operator="equal">
      <formula>"Finished"</formula>
    </cfRule>
    <cfRule type="cellIs" dxfId="31" priority="3" operator="equal">
      <formula>"Incomplete"</formula>
    </cfRule>
  </conditionalFormatting>
  <dataValidations count="1">
    <dataValidation type="list" showInputMessage="1" showErrorMessage="1" sqref="B2" xr:uid="{00000000-0002-0000-0100-000000000000}">
      <formula1>"Incomplete, Finished, Review"</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Z200"/>
  <sheetViews>
    <sheetView showGridLines="0" workbookViewId="0"/>
  </sheetViews>
  <sheetFormatPr defaultColWidth="0" defaultRowHeight="14.4" zeroHeight="1" x14ac:dyDescent="0.3"/>
  <cols>
    <col min="1" max="1" width="6.44140625" style="1" customWidth="1"/>
    <col min="2" max="2" width="11.109375" style="1" customWidth="1"/>
    <col min="3" max="52" width="9.109375" style="1" customWidth="1"/>
    <col min="53" max="16384" width="9.109375" style="1" hidden="1"/>
  </cols>
  <sheetData>
    <row r="1" spans="1:26" ht="15" thickBot="1" x14ac:dyDescent="0.35">
      <c r="A1" s="126" t="s">
        <v>15</v>
      </c>
      <c r="B1" s="127"/>
      <c r="C1" s="127"/>
      <c r="D1" s="127"/>
      <c r="E1" s="127"/>
      <c r="F1" s="127"/>
      <c r="G1" s="127"/>
      <c r="H1" s="127"/>
      <c r="I1" s="127"/>
      <c r="J1" s="128"/>
    </row>
    <row r="2" spans="1:26" ht="15" thickBot="1" x14ac:dyDescent="0.35">
      <c r="A2" s="123">
        <v>2</v>
      </c>
      <c r="B2" s="124" t="s">
        <v>103</v>
      </c>
      <c r="C2" s="4"/>
      <c r="D2" s="4"/>
      <c r="E2" s="4"/>
      <c r="F2" s="4"/>
      <c r="G2" s="4"/>
      <c r="H2" s="4"/>
      <c r="I2" s="4"/>
      <c r="J2" s="129"/>
    </row>
    <row r="3" spans="1:26" x14ac:dyDescent="0.3">
      <c r="A3" s="130"/>
      <c r="B3" s="4"/>
      <c r="C3" s="5"/>
      <c r="D3" s="4"/>
      <c r="E3" s="4"/>
      <c r="F3" s="4"/>
      <c r="G3" s="4"/>
      <c r="H3" s="4"/>
      <c r="I3" s="4"/>
      <c r="J3" s="129"/>
      <c r="K3" s="2"/>
    </row>
    <row r="4" spans="1:26" x14ac:dyDescent="0.3">
      <c r="A4" s="130"/>
      <c r="B4" s="5" t="s">
        <v>24</v>
      </c>
      <c r="C4" s="4"/>
      <c r="D4" s="4"/>
      <c r="E4" s="4"/>
      <c r="F4" s="4"/>
      <c r="G4" s="4"/>
      <c r="H4" s="4"/>
      <c r="I4" s="4"/>
      <c r="J4" s="129"/>
      <c r="K4" s="2"/>
    </row>
    <row r="5" spans="1:26" x14ac:dyDescent="0.3">
      <c r="A5" s="131"/>
      <c r="B5" s="4" t="s">
        <v>25</v>
      </c>
      <c r="C5" s="5"/>
      <c r="D5" s="4"/>
      <c r="E5" s="4"/>
      <c r="F5" s="4"/>
      <c r="G5" s="4"/>
      <c r="H5" s="4"/>
      <c r="I5" s="4"/>
      <c r="J5" s="129"/>
      <c r="K5" s="2"/>
    </row>
    <row r="6" spans="1:26" ht="15" thickBot="1" x14ac:dyDescent="0.35">
      <c r="A6" s="131"/>
      <c r="B6" s="5"/>
      <c r="C6" s="4"/>
      <c r="D6" s="4"/>
      <c r="E6" s="4"/>
      <c r="F6" s="4"/>
      <c r="G6" s="4"/>
      <c r="H6" s="4"/>
      <c r="I6" s="4"/>
      <c r="J6" s="129"/>
      <c r="K6" s="2"/>
    </row>
    <row r="7" spans="1:26" ht="15" thickBot="1" x14ac:dyDescent="0.35">
      <c r="A7" s="131"/>
      <c r="B7" s="136" t="s">
        <v>2</v>
      </c>
      <c r="C7" s="137" t="s">
        <v>18</v>
      </c>
      <c r="D7" s="138"/>
      <c r="E7" s="138"/>
      <c r="F7" s="139"/>
      <c r="G7" s="4"/>
      <c r="H7" s="4"/>
      <c r="I7" s="4"/>
      <c r="J7" s="129"/>
      <c r="K7" s="2"/>
      <c r="L7" s="29" t="s">
        <v>2</v>
      </c>
      <c r="M7" s="44" t="s">
        <v>106</v>
      </c>
      <c r="N7" s="3"/>
      <c r="O7" s="3"/>
      <c r="P7" s="3"/>
      <c r="Q7" s="30" t="s">
        <v>41</v>
      </c>
      <c r="R7" s="2"/>
      <c r="S7" s="29" t="s">
        <v>2</v>
      </c>
      <c r="T7" s="44" t="s">
        <v>104</v>
      </c>
      <c r="U7" s="3"/>
      <c r="V7" s="3"/>
      <c r="W7" s="3"/>
      <c r="X7" s="2"/>
      <c r="Y7" s="2"/>
      <c r="Z7" s="2"/>
    </row>
    <row r="8" spans="1:26" ht="15" thickBot="1" x14ac:dyDescent="0.35">
      <c r="A8" s="131"/>
      <c r="B8" s="140" t="s">
        <v>6</v>
      </c>
      <c r="C8" s="141">
        <v>12</v>
      </c>
      <c r="D8" s="141">
        <v>24</v>
      </c>
      <c r="E8" s="141">
        <v>36</v>
      </c>
      <c r="F8" s="141">
        <v>48</v>
      </c>
      <c r="G8" s="4"/>
      <c r="H8" s="4"/>
      <c r="I8" s="4"/>
      <c r="J8" s="129"/>
      <c r="K8" s="2"/>
      <c r="L8" s="42" t="s">
        <v>6</v>
      </c>
      <c r="M8" s="43">
        <v>12</v>
      </c>
      <c r="N8" s="43">
        <f>+M8+12</f>
        <v>24</v>
      </c>
      <c r="O8" s="43">
        <f t="shared" ref="O8:P8" si="0">+N8+12</f>
        <v>36</v>
      </c>
      <c r="P8" s="43">
        <f t="shared" si="0"/>
        <v>48</v>
      </c>
      <c r="Q8" s="2"/>
      <c r="R8" s="2"/>
      <c r="S8" s="42" t="s">
        <v>6</v>
      </c>
      <c r="T8" s="43">
        <f>+M8</f>
        <v>12</v>
      </c>
      <c r="U8" s="43">
        <f>+N8</f>
        <v>24</v>
      </c>
      <c r="V8" s="43">
        <f>+O8</f>
        <v>36</v>
      </c>
      <c r="W8" s="43">
        <f>+P8</f>
        <v>48</v>
      </c>
      <c r="X8" s="2"/>
      <c r="Y8" s="2"/>
      <c r="Z8" s="2"/>
    </row>
    <row r="9" spans="1:26" ht="15" thickBot="1" x14ac:dyDescent="0.35">
      <c r="A9" s="131"/>
      <c r="B9" s="141">
        <v>2013</v>
      </c>
      <c r="C9" s="142">
        <v>9680</v>
      </c>
      <c r="D9" s="142">
        <v>10817</v>
      </c>
      <c r="E9" s="142">
        <v>11478</v>
      </c>
      <c r="F9" s="142">
        <v>11132</v>
      </c>
      <c r="G9" s="4"/>
      <c r="H9" s="4"/>
      <c r="I9" s="4"/>
      <c r="J9" s="129"/>
      <c r="K9" s="2"/>
      <c r="L9" s="32">
        <f t="shared" ref="L9:L11" si="1">+B9</f>
        <v>2013</v>
      </c>
      <c r="M9" s="33">
        <f>+C9-C16</f>
        <v>4258</v>
      </c>
      <c r="N9" s="33">
        <f t="shared" ref="N9:P11" si="2">+D9-D16</f>
        <v>2651</v>
      </c>
      <c r="O9" s="33">
        <f t="shared" si="2"/>
        <v>1814</v>
      </c>
      <c r="P9" s="33">
        <f t="shared" si="2"/>
        <v>755</v>
      </c>
      <c r="Q9" s="2"/>
      <c r="R9" s="2"/>
      <c r="S9" s="32">
        <f>+B9</f>
        <v>2013</v>
      </c>
      <c r="T9" s="33">
        <f>+C16</f>
        <v>5422</v>
      </c>
      <c r="U9" s="33">
        <f>+D16-C16</f>
        <v>2744</v>
      </c>
      <c r="V9" s="33">
        <f t="shared" ref="V9:W10" si="3">+E16-D16</f>
        <v>1498</v>
      </c>
      <c r="W9" s="33">
        <f t="shared" si="3"/>
        <v>713</v>
      </c>
      <c r="X9" s="2"/>
      <c r="Y9" s="2"/>
      <c r="Z9" s="33"/>
    </row>
    <row r="10" spans="1:26" ht="15" thickBot="1" x14ac:dyDescent="0.35">
      <c r="A10" s="131"/>
      <c r="B10" s="141">
        <v>2014</v>
      </c>
      <c r="C10" s="142">
        <v>10534</v>
      </c>
      <c r="D10" s="142">
        <v>11965</v>
      </c>
      <c r="E10" s="142">
        <v>12485</v>
      </c>
      <c r="F10" s="6"/>
      <c r="G10" s="4"/>
      <c r="H10" s="4"/>
      <c r="I10" s="4"/>
      <c r="J10" s="129"/>
      <c r="L10" s="32">
        <f t="shared" si="1"/>
        <v>2014</v>
      </c>
      <c r="M10" s="33">
        <f t="shared" ref="M10:M12" si="4">+C10-C17</f>
        <v>4587</v>
      </c>
      <c r="N10" s="33">
        <f t="shared" si="2"/>
        <v>2797</v>
      </c>
      <c r="O10" s="33">
        <f t="shared" si="2"/>
        <v>1902</v>
      </c>
      <c r="P10" s="33"/>
      <c r="Q10" s="2"/>
      <c r="R10" s="2"/>
      <c r="S10" s="32">
        <f t="shared" ref="S10:S12" si="5">+B10</f>
        <v>2014</v>
      </c>
      <c r="T10" s="33">
        <f t="shared" ref="T10:T12" si="6">+C17</f>
        <v>5947</v>
      </c>
      <c r="U10" s="33">
        <f t="shared" ref="U10:U11" si="7">+D17-C17</f>
        <v>3221</v>
      </c>
      <c r="V10" s="33">
        <f t="shared" si="3"/>
        <v>1415</v>
      </c>
      <c r="W10" s="33"/>
      <c r="X10" s="2"/>
      <c r="Y10" s="2"/>
      <c r="Z10" s="33"/>
    </row>
    <row r="11" spans="1:26" ht="15" thickBot="1" x14ac:dyDescent="0.35">
      <c r="A11" s="131"/>
      <c r="B11" s="141">
        <v>2015</v>
      </c>
      <c r="C11" s="142">
        <v>10518</v>
      </c>
      <c r="D11" s="142">
        <v>11570</v>
      </c>
      <c r="E11" s="6"/>
      <c r="F11" s="6"/>
      <c r="G11" s="4"/>
      <c r="H11" s="4"/>
      <c r="I11" s="4"/>
      <c r="J11" s="129"/>
      <c r="L11" s="32">
        <f t="shared" si="1"/>
        <v>2015</v>
      </c>
      <c r="M11" s="33">
        <f t="shared" si="4"/>
        <v>4687</v>
      </c>
      <c r="N11" s="33">
        <f t="shared" si="2"/>
        <v>2870</v>
      </c>
      <c r="O11" s="33"/>
      <c r="P11" s="33"/>
      <c r="Q11" s="2"/>
      <c r="R11" s="2"/>
      <c r="S11" s="32">
        <f t="shared" si="5"/>
        <v>2015</v>
      </c>
      <c r="T11" s="33">
        <f t="shared" si="6"/>
        <v>5831</v>
      </c>
      <c r="U11" s="33">
        <f t="shared" si="7"/>
        <v>2869</v>
      </c>
      <c r="V11" s="33"/>
      <c r="W11" s="33"/>
      <c r="X11" s="2"/>
      <c r="Y11" s="2"/>
      <c r="Z11" s="33"/>
    </row>
    <row r="12" spans="1:26" ht="15" thickBot="1" x14ac:dyDescent="0.35">
      <c r="A12" s="131"/>
      <c r="B12" s="141">
        <v>2016</v>
      </c>
      <c r="C12" s="142">
        <v>10747</v>
      </c>
      <c r="D12" s="6"/>
      <c r="E12" s="6"/>
      <c r="F12" s="6"/>
      <c r="G12" s="4"/>
      <c r="H12" s="4"/>
      <c r="I12" s="4"/>
      <c r="J12" s="129"/>
      <c r="L12" s="32">
        <f>+B12</f>
        <v>2016</v>
      </c>
      <c r="M12" s="33">
        <f t="shared" si="4"/>
        <v>4701</v>
      </c>
      <c r="N12" s="33"/>
      <c r="O12" s="33"/>
      <c r="P12" s="33"/>
      <c r="Q12" s="2"/>
      <c r="R12" s="2"/>
      <c r="S12" s="32">
        <f t="shared" si="5"/>
        <v>2016</v>
      </c>
      <c r="T12" s="33">
        <f t="shared" si="6"/>
        <v>6046</v>
      </c>
      <c r="U12" s="33"/>
      <c r="V12" s="33"/>
      <c r="W12" s="33"/>
      <c r="X12" s="2"/>
      <c r="Y12" s="2"/>
      <c r="Z12" s="33"/>
    </row>
    <row r="13" spans="1:26" ht="15" thickBot="1" x14ac:dyDescent="0.35">
      <c r="A13" s="131"/>
      <c r="B13" s="4"/>
      <c r="C13" s="4"/>
      <c r="D13" s="4"/>
      <c r="E13" s="4"/>
      <c r="F13" s="4"/>
      <c r="G13" s="4"/>
      <c r="H13" s="4"/>
      <c r="I13" s="4"/>
      <c r="J13" s="129"/>
      <c r="L13" s="34"/>
      <c r="M13" s="35"/>
      <c r="N13" s="35"/>
      <c r="O13" s="35"/>
      <c r="P13" s="35"/>
      <c r="Q13" s="2"/>
      <c r="R13" s="2"/>
      <c r="S13" s="2"/>
      <c r="T13" s="35"/>
      <c r="U13" s="35"/>
      <c r="V13" s="35"/>
      <c r="W13" s="35"/>
      <c r="X13" s="2"/>
      <c r="Y13" s="2"/>
      <c r="Z13" s="2"/>
    </row>
    <row r="14" spans="1:26" ht="15" thickBot="1" x14ac:dyDescent="0.35">
      <c r="A14" s="131"/>
      <c r="B14" s="136" t="s">
        <v>2</v>
      </c>
      <c r="C14" s="137" t="s">
        <v>19</v>
      </c>
      <c r="D14" s="138"/>
      <c r="E14" s="138"/>
      <c r="F14" s="139"/>
      <c r="G14" s="4"/>
      <c r="H14" s="4"/>
      <c r="I14" s="4"/>
      <c r="J14" s="129"/>
      <c r="L14" s="29" t="s">
        <v>2</v>
      </c>
      <c r="M14" s="44" t="s">
        <v>108</v>
      </c>
      <c r="N14" s="31"/>
      <c r="O14" s="31"/>
      <c r="P14" s="31"/>
      <c r="Q14" s="31"/>
      <c r="R14" s="2"/>
      <c r="S14" s="29" t="s">
        <v>2</v>
      </c>
      <c r="T14" s="44" t="s">
        <v>109</v>
      </c>
      <c r="U14" s="31"/>
      <c r="V14" s="31"/>
      <c r="W14" s="31"/>
      <c r="X14" s="31"/>
      <c r="Y14" s="2"/>
      <c r="Z14" s="2"/>
    </row>
    <row r="15" spans="1:26" ht="15" thickBot="1" x14ac:dyDescent="0.35">
      <c r="A15" s="131"/>
      <c r="B15" s="140" t="s">
        <v>6</v>
      </c>
      <c r="C15" s="141">
        <v>12</v>
      </c>
      <c r="D15" s="141">
        <v>24</v>
      </c>
      <c r="E15" s="141">
        <v>36</v>
      </c>
      <c r="F15" s="141">
        <v>48</v>
      </c>
      <c r="G15" s="4"/>
      <c r="H15" s="4"/>
      <c r="I15" s="4"/>
      <c r="J15" s="129"/>
      <c r="L15" s="42" t="s">
        <v>6</v>
      </c>
      <c r="M15" s="43">
        <f>+M8</f>
        <v>12</v>
      </c>
      <c r="N15" s="43">
        <f>+N8</f>
        <v>24</v>
      </c>
      <c r="O15" s="43">
        <f>+O8</f>
        <v>36</v>
      </c>
      <c r="P15" s="43">
        <f>+P8</f>
        <v>48</v>
      </c>
      <c r="Q15" s="43" t="s">
        <v>105</v>
      </c>
      <c r="R15" s="2"/>
      <c r="S15" s="42" t="s">
        <v>6</v>
      </c>
      <c r="T15" s="43">
        <f>+T8</f>
        <v>12</v>
      </c>
      <c r="U15" s="43">
        <f>+U8</f>
        <v>24</v>
      </c>
      <c r="V15" s="43">
        <f>+V8</f>
        <v>36</v>
      </c>
      <c r="W15" s="43">
        <f>+W8</f>
        <v>48</v>
      </c>
      <c r="X15" s="43" t="s">
        <v>105</v>
      </c>
      <c r="Y15" s="2"/>
      <c r="Z15" s="2"/>
    </row>
    <row r="16" spans="1:26" ht="15" thickBot="1" x14ac:dyDescent="0.35">
      <c r="A16" s="131"/>
      <c r="B16" s="141">
        <v>2013</v>
      </c>
      <c r="C16" s="142">
        <v>5422</v>
      </c>
      <c r="D16" s="142">
        <v>8166</v>
      </c>
      <c r="E16" s="142">
        <v>9664</v>
      </c>
      <c r="F16" s="142">
        <v>10377</v>
      </c>
      <c r="G16" s="4"/>
      <c r="H16" s="4"/>
      <c r="I16" s="4"/>
      <c r="J16" s="129"/>
      <c r="L16" s="32">
        <f>+L9</f>
        <v>2013</v>
      </c>
      <c r="M16" s="36"/>
      <c r="N16" s="37">
        <f>+N9/M9</f>
        <v>0.62259276655706908</v>
      </c>
      <c r="O16" s="37">
        <f>+O9/N9</f>
        <v>0.68427008675971335</v>
      </c>
      <c r="P16" s="37">
        <f>+P9/O9</f>
        <v>0.41620727673649394</v>
      </c>
      <c r="Q16" s="2"/>
      <c r="R16" s="2"/>
      <c r="S16" s="32">
        <f>+S9</f>
        <v>2013</v>
      </c>
      <c r="T16" s="36"/>
      <c r="U16" s="37">
        <f>+U9/M9</f>
        <v>0.64443400657585725</v>
      </c>
      <c r="V16" s="37">
        <f>+V9/N9</f>
        <v>0.56506978498679739</v>
      </c>
      <c r="W16" s="37">
        <f>+W9/O9</f>
        <v>0.39305402425578834</v>
      </c>
      <c r="X16" s="2"/>
      <c r="Y16" s="2"/>
      <c r="Z16" s="2"/>
    </row>
    <row r="17" spans="1:26" ht="15" thickBot="1" x14ac:dyDescent="0.35">
      <c r="A17" s="131"/>
      <c r="B17" s="141">
        <v>2014</v>
      </c>
      <c r="C17" s="142">
        <v>5947</v>
      </c>
      <c r="D17" s="142">
        <v>9168</v>
      </c>
      <c r="E17" s="142">
        <v>10583</v>
      </c>
      <c r="F17" s="6"/>
      <c r="G17" s="4"/>
      <c r="H17" s="4"/>
      <c r="I17" s="4"/>
      <c r="J17" s="129"/>
      <c r="L17" s="32">
        <f>+L10</f>
        <v>2014</v>
      </c>
      <c r="M17" s="36"/>
      <c r="N17" s="37">
        <f>+N10/M10</f>
        <v>0.60976673206889032</v>
      </c>
      <c r="O17" s="37">
        <f>+O10/N10</f>
        <v>0.68001430103682514</v>
      </c>
      <c r="P17" s="37"/>
      <c r="Q17" s="2"/>
      <c r="R17" s="2"/>
      <c r="S17" s="32">
        <f>+S10</f>
        <v>2014</v>
      </c>
      <c r="T17" s="36"/>
      <c r="U17" s="37">
        <f>+U10/M10</f>
        <v>0.70220187486374541</v>
      </c>
      <c r="V17" s="37">
        <f>+V10/N10</f>
        <v>0.50589917769038251</v>
      </c>
      <c r="W17" s="37"/>
      <c r="X17" s="2"/>
      <c r="Y17" s="2"/>
      <c r="Z17" s="2"/>
    </row>
    <row r="18" spans="1:26" ht="15" thickBot="1" x14ac:dyDescent="0.35">
      <c r="A18" s="131"/>
      <c r="B18" s="141">
        <v>2015</v>
      </c>
      <c r="C18" s="142">
        <v>5831</v>
      </c>
      <c r="D18" s="142">
        <v>8700</v>
      </c>
      <c r="E18" s="6"/>
      <c r="F18" s="6"/>
      <c r="G18" s="4"/>
      <c r="H18" s="4"/>
      <c r="I18" s="4"/>
      <c r="J18" s="129"/>
      <c r="L18" s="32">
        <f>+L11</f>
        <v>2015</v>
      </c>
      <c r="M18" s="36"/>
      <c r="N18" s="37">
        <f>+N11/M11</f>
        <v>0.61233198207808837</v>
      </c>
      <c r="O18" s="37"/>
      <c r="P18" s="37"/>
      <c r="Q18" s="2"/>
      <c r="R18" s="2"/>
      <c r="S18" s="32">
        <f>+S11</f>
        <v>2015</v>
      </c>
      <c r="T18" s="36"/>
      <c r="U18" s="37">
        <f>+U11/M11</f>
        <v>0.61211862598677191</v>
      </c>
      <c r="V18" s="37"/>
      <c r="W18" s="37"/>
      <c r="X18" s="2"/>
      <c r="Y18" s="2"/>
      <c r="Z18" s="2"/>
    </row>
    <row r="19" spans="1:26" ht="15" thickBot="1" x14ac:dyDescent="0.35">
      <c r="A19" s="131"/>
      <c r="B19" s="141">
        <v>2016</v>
      </c>
      <c r="C19" s="142">
        <v>6046</v>
      </c>
      <c r="D19" s="6"/>
      <c r="E19" s="6"/>
      <c r="F19" s="6"/>
      <c r="G19" s="4"/>
      <c r="H19" s="4"/>
      <c r="I19" s="4"/>
      <c r="J19" s="129"/>
      <c r="L19" s="38" t="s">
        <v>14</v>
      </c>
      <c r="M19" s="2"/>
      <c r="N19" s="37">
        <f>AVERAGE(N16:N18)</f>
        <v>0.61489716023468255</v>
      </c>
      <c r="O19" s="37">
        <f>AVERAGE(O16:O18)</f>
        <v>0.68214219389826924</v>
      </c>
      <c r="P19" s="37">
        <f>AVERAGE(P16:P18)</f>
        <v>0.41620727673649394</v>
      </c>
      <c r="Q19" s="37">
        <v>0</v>
      </c>
      <c r="R19" s="2"/>
      <c r="S19" s="38" t="s">
        <v>14</v>
      </c>
      <c r="T19" s="2"/>
      <c r="U19" s="37">
        <f>AVERAGE(U16:U18)</f>
        <v>0.65291816914212486</v>
      </c>
      <c r="V19" s="37">
        <f>AVERAGE(V16:V18)</f>
        <v>0.53548448133858995</v>
      </c>
      <c r="W19" s="37">
        <f>AVERAGE(W16:W18)</f>
        <v>0.39305402425578834</v>
      </c>
      <c r="X19" s="37">
        <v>1</v>
      </c>
      <c r="Y19" s="2"/>
      <c r="Z19" s="2"/>
    </row>
    <row r="20" spans="1:26" ht="15" thickBot="1" x14ac:dyDescent="0.35">
      <c r="A20" s="132"/>
      <c r="B20" s="134"/>
      <c r="C20" s="134"/>
      <c r="D20" s="134"/>
      <c r="E20" s="134"/>
      <c r="F20" s="134"/>
      <c r="G20" s="134"/>
      <c r="H20" s="134"/>
      <c r="I20" s="134"/>
      <c r="J20" s="135"/>
      <c r="L20" s="38"/>
      <c r="M20" s="2"/>
      <c r="N20" s="37"/>
      <c r="O20" s="37"/>
      <c r="P20" s="37"/>
      <c r="Q20" s="37"/>
      <c r="R20" s="2"/>
      <c r="S20" s="38"/>
      <c r="T20" s="2"/>
      <c r="U20" s="37"/>
      <c r="V20" s="37"/>
      <c r="W20" s="37"/>
      <c r="X20" s="37"/>
      <c r="Y20" s="2"/>
      <c r="Z20" s="2"/>
    </row>
    <row r="21" spans="1:26" x14ac:dyDescent="0.3">
      <c r="L21" s="29" t="s">
        <v>2</v>
      </c>
      <c r="M21" s="44" t="str">
        <f>+M7</f>
        <v>Case Outstanding</v>
      </c>
      <c r="N21" s="31"/>
      <c r="O21" s="31"/>
      <c r="P21" s="31"/>
      <c r="Q21" s="31"/>
      <c r="R21" s="2"/>
      <c r="S21" s="29" t="s">
        <v>2</v>
      </c>
      <c r="T21" s="44" t="str">
        <f>+T7</f>
        <v>Incremental Paid Claims</v>
      </c>
      <c r="U21" s="31"/>
      <c r="V21" s="31"/>
      <c r="W21" s="31"/>
      <c r="X21" s="31"/>
      <c r="Y21" s="2"/>
      <c r="Z21" s="2"/>
    </row>
    <row r="22" spans="1:26" x14ac:dyDescent="0.3">
      <c r="L22" s="42" t="s">
        <v>6</v>
      </c>
      <c r="M22" s="43">
        <v>12</v>
      </c>
      <c r="N22" s="43">
        <f>+M22+12</f>
        <v>24</v>
      </c>
      <c r="O22" s="43">
        <f t="shared" ref="O22:P22" si="8">+N22+12</f>
        <v>36</v>
      </c>
      <c r="P22" s="43">
        <f t="shared" si="8"/>
        <v>48</v>
      </c>
      <c r="Q22" s="43" t="s">
        <v>105</v>
      </c>
      <c r="R22" s="2"/>
      <c r="S22" s="42" t="s">
        <v>6</v>
      </c>
      <c r="T22" s="43">
        <f>+M22</f>
        <v>12</v>
      </c>
      <c r="U22" s="43">
        <f>+N22</f>
        <v>24</v>
      </c>
      <c r="V22" s="43">
        <f>+O22</f>
        <v>36</v>
      </c>
      <c r="W22" s="43">
        <f>+P22</f>
        <v>48</v>
      </c>
      <c r="X22" s="43" t="str">
        <f t="shared" ref="X22" si="9">+Q22</f>
        <v>To Ult</v>
      </c>
      <c r="Y22" s="47" t="s">
        <v>5</v>
      </c>
      <c r="Z22" s="2"/>
    </row>
    <row r="23" spans="1:26" x14ac:dyDescent="0.3">
      <c r="L23" s="32">
        <v>2016</v>
      </c>
      <c r="M23" s="33">
        <f t="shared" ref="M23" si="10">+M12</f>
        <v>4701</v>
      </c>
      <c r="N23" s="46">
        <f>+M23*N$19</f>
        <v>2890.6315502632428</v>
      </c>
      <c r="O23" s="46">
        <f>+N23*O$19</f>
        <v>1971.8217474481237</v>
      </c>
      <c r="P23" s="46">
        <f>+O23*P$19</f>
        <v>820.6865597151783</v>
      </c>
      <c r="Q23" s="46">
        <f>+P23*Q$19</f>
        <v>0</v>
      </c>
      <c r="R23" s="2"/>
      <c r="S23" s="32">
        <f>+L23</f>
        <v>2016</v>
      </c>
      <c r="T23" s="33">
        <f t="shared" ref="T23" si="11">+T12</f>
        <v>6046</v>
      </c>
      <c r="U23" s="46">
        <f>+U$19*M23</f>
        <v>3069.368313137129</v>
      </c>
      <c r="V23" s="46">
        <f>+V$19*N23</f>
        <v>1547.8883364336768</v>
      </c>
      <c r="W23" s="46">
        <f>+W$19*O23</f>
        <v>775.03247294956577</v>
      </c>
      <c r="X23" s="46">
        <f>+X$19*P23</f>
        <v>820.6865597151783</v>
      </c>
      <c r="Y23" s="48">
        <f>SUM($T23:X23)</f>
        <v>12258.97568223555</v>
      </c>
      <c r="Z23" s="2"/>
    </row>
    <row r="24" spans="1:26" x14ac:dyDescent="0.3">
      <c r="L24" s="39"/>
      <c r="M24" s="40"/>
      <c r="N24" s="40"/>
      <c r="O24" s="40"/>
      <c r="P24" s="40"/>
      <c r="Q24" s="40"/>
      <c r="R24" s="41"/>
      <c r="S24" s="39"/>
      <c r="T24" s="40"/>
      <c r="U24" s="40"/>
      <c r="V24" s="40"/>
      <c r="W24" s="40"/>
      <c r="X24" s="40"/>
      <c r="Y24" s="2"/>
      <c r="Z24" s="2"/>
    </row>
    <row r="25" spans="1:26" x14ac:dyDescent="0.3">
      <c r="L25" s="49"/>
      <c r="M25" s="41"/>
      <c r="N25" s="50"/>
      <c r="O25" s="50"/>
      <c r="P25" s="50"/>
      <c r="Q25" s="50"/>
      <c r="R25" s="41"/>
      <c r="S25" s="41"/>
      <c r="T25" s="41"/>
      <c r="U25" s="41"/>
      <c r="V25" s="41"/>
      <c r="W25" s="41"/>
      <c r="X25" s="2"/>
      <c r="Y25" s="2" t="s">
        <v>107</v>
      </c>
      <c r="Z25" s="45">
        <f>Y23-C19</f>
        <v>6212.9756822355503</v>
      </c>
    </row>
    <row r="26" spans="1:26" x14ac:dyDescent="0.3">
      <c r="L26" s="49"/>
      <c r="M26" s="41"/>
      <c r="N26" s="50"/>
      <c r="O26" s="50"/>
      <c r="P26" s="50"/>
      <c r="Q26" s="50"/>
      <c r="R26" s="41"/>
      <c r="S26" s="41"/>
      <c r="T26" s="41"/>
      <c r="U26" s="41"/>
      <c r="V26" s="41"/>
      <c r="W26" s="41"/>
      <c r="X26" s="2"/>
      <c r="Y26" s="2"/>
      <c r="Z26" s="2"/>
    </row>
    <row r="27" spans="1:26" x14ac:dyDescent="0.3">
      <c r="L27" s="49"/>
      <c r="M27" s="41"/>
      <c r="N27" s="50"/>
      <c r="O27" s="50"/>
      <c r="P27" s="50"/>
      <c r="Q27" s="50"/>
      <c r="R27" s="41"/>
      <c r="S27" s="41"/>
      <c r="T27" s="41"/>
      <c r="U27" s="41"/>
      <c r="V27" s="41"/>
      <c r="W27" s="41"/>
      <c r="X27" s="2"/>
      <c r="Y27" s="2"/>
      <c r="Z27" s="2"/>
    </row>
    <row r="28" spans="1:26" x14ac:dyDescent="0.3">
      <c r="L28" s="51"/>
      <c r="M28" s="51"/>
      <c r="N28" s="51"/>
      <c r="O28" s="51"/>
      <c r="P28" s="51"/>
      <c r="Q28" s="51"/>
      <c r="R28" s="51"/>
      <c r="S28" s="51"/>
      <c r="T28" s="51"/>
      <c r="U28" s="51"/>
      <c r="V28" s="51"/>
      <c r="W28" s="51"/>
    </row>
    <row r="29" spans="1:26" x14ac:dyDescent="0.3"/>
    <row r="30" spans="1:26" x14ac:dyDescent="0.3"/>
    <row r="31" spans="1:26" x14ac:dyDescent="0.3"/>
    <row r="32" spans="1:26"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sheetData>
  <protectedRanges>
    <protectedRange sqref="B2:C2" name="Range1"/>
  </protectedRanges>
  <conditionalFormatting sqref="B2">
    <cfRule type="cellIs" dxfId="30" priority="1" operator="equal">
      <formula>"Review"</formula>
    </cfRule>
    <cfRule type="cellIs" dxfId="29" priority="2" operator="equal">
      <formula>"Finished"</formula>
    </cfRule>
    <cfRule type="cellIs" dxfId="28" priority="3" operator="equal">
      <formula>"Incomplete"</formula>
    </cfRule>
  </conditionalFormatting>
  <dataValidations count="1">
    <dataValidation type="list" showInputMessage="1" showErrorMessage="1" sqref="B2" xr:uid="{00000000-0002-0000-0200-000000000000}">
      <formula1>"Incomplete, Finished, Review"</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00"/>
  <sheetViews>
    <sheetView showGridLines="0" workbookViewId="0"/>
  </sheetViews>
  <sheetFormatPr defaultColWidth="0" defaultRowHeight="14.4" zeroHeight="1" x14ac:dyDescent="0.3"/>
  <cols>
    <col min="1" max="1" width="6.44140625" style="1" customWidth="1"/>
    <col min="2" max="2" width="11.33203125" style="1" customWidth="1"/>
    <col min="3" max="52" width="9.109375" style="1" customWidth="1"/>
    <col min="53" max="16384" width="9.109375" style="1" hidden="1"/>
  </cols>
  <sheetData>
    <row r="1" spans="1:11" ht="15" thickBot="1" x14ac:dyDescent="0.35">
      <c r="A1" s="126" t="s">
        <v>15</v>
      </c>
      <c r="B1" s="127"/>
      <c r="C1" s="127"/>
      <c r="D1" s="127"/>
      <c r="E1" s="127"/>
      <c r="F1" s="127"/>
      <c r="G1" s="127"/>
      <c r="H1" s="127"/>
      <c r="I1" s="127"/>
      <c r="J1" s="127"/>
      <c r="K1" s="128"/>
    </row>
    <row r="2" spans="1:11" ht="15" thickBot="1" x14ac:dyDescent="0.35">
      <c r="A2" s="123">
        <v>3</v>
      </c>
      <c r="B2" s="124" t="s">
        <v>103</v>
      </c>
      <c r="C2" s="4"/>
      <c r="D2" s="4"/>
      <c r="E2" s="4"/>
      <c r="F2" s="4"/>
      <c r="G2" s="4"/>
      <c r="H2" s="4"/>
      <c r="I2" s="4"/>
      <c r="J2" s="4"/>
      <c r="K2" s="129"/>
    </row>
    <row r="3" spans="1:11" x14ac:dyDescent="0.3">
      <c r="A3" s="130"/>
      <c r="B3" s="4"/>
      <c r="C3" s="5"/>
      <c r="D3" s="4"/>
      <c r="E3" s="4"/>
      <c r="F3" s="4"/>
      <c r="G3" s="4"/>
      <c r="H3" s="4"/>
      <c r="I3" s="4"/>
      <c r="J3" s="4"/>
      <c r="K3" s="129"/>
    </row>
    <row r="4" spans="1:11" x14ac:dyDescent="0.3">
      <c r="A4" s="130"/>
      <c r="B4" s="4" t="s">
        <v>0</v>
      </c>
      <c r="C4" s="4"/>
      <c r="D4" s="4"/>
      <c r="E4" s="4"/>
      <c r="F4" s="4"/>
      <c r="G4" s="4"/>
      <c r="H4" s="4"/>
      <c r="I4" s="4"/>
      <c r="J4" s="4"/>
      <c r="K4" s="129"/>
    </row>
    <row r="5" spans="1:11" x14ac:dyDescent="0.3">
      <c r="A5" s="130"/>
      <c r="B5" s="5" t="s">
        <v>28</v>
      </c>
      <c r="C5" s="4"/>
      <c r="D5" s="4"/>
      <c r="E5" s="4"/>
      <c r="F5" s="4"/>
      <c r="G5" s="4"/>
      <c r="H5" s="4"/>
      <c r="I5" s="4"/>
      <c r="J5" s="4"/>
      <c r="K5" s="129"/>
    </row>
    <row r="6" spans="1:11" x14ac:dyDescent="0.3">
      <c r="A6" s="130"/>
      <c r="B6" s="5" t="s">
        <v>29</v>
      </c>
      <c r="C6" s="4"/>
      <c r="D6" s="4"/>
      <c r="E6" s="4"/>
      <c r="F6" s="4"/>
      <c r="G6" s="4"/>
      <c r="H6" s="4"/>
      <c r="I6" s="4"/>
      <c r="J6" s="4"/>
      <c r="K6" s="129"/>
    </row>
    <row r="7" spans="1:11" x14ac:dyDescent="0.3">
      <c r="A7" s="131"/>
      <c r="B7" s="5"/>
      <c r="C7" s="4"/>
      <c r="D7" s="4"/>
      <c r="E7" s="4"/>
      <c r="F7" s="4"/>
      <c r="G7" s="4"/>
      <c r="H7" s="4"/>
      <c r="I7" s="4"/>
      <c r="J7" s="4"/>
      <c r="K7" s="129"/>
    </row>
    <row r="8" spans="1:11" x14ac:dyDescent="0.3">
      <c r="A8" s="131"/>
      <c r="B8" s="4" t="s">
        <v>1</v>
      </c>
      <c r="C8" s="4"/>
      <c r="D8" s="4"/>
      <c r="E8" s="4"/>
      <c r="F8" s="4"/>
      <c r="G8" s="4"/>
      <c r="H8" s="4"/>
      <c r="I8" s="4"/>
      <c r="J8" s="4"/>
      <c r="K8" s="129"/>
    </row>
    <row r="9" spans="1:11" x14ac:dyDescent="0.3">
      <c r="A9" s="131"/>
      <c r="B9" s="4" t="s">
        <v>26</v>
      </c>
      <c r="C9" s="4"/>
      <c r="D9" s="4"/>
      <c r="E9" s="4"/>
      <c r="F9" s="4"/>
      <c r="G9" s="4"/>
      <c r="H9" s="4"/>
      <c r="I9" s="4"/>
      <c r="J9" s="4"/>
      <c r="K9" s="129"/>
    </row>
    <row r="10" spans="1:11" x14ac:dyDescent="0.3">
      <c r="A10" s="131"/>
      <c r="B10" s="4" t="s">
        <v>27</v>
      </c>
      <c r="C10" s="4"/>
      <c r="D10" s="4"/>
      <c r="E10" s="4"/>
      <c r="F10" s="4"/>
      <c r="G10" s="4"/>
      <c r="H10" s="4"/>
      <c r="I10" s="4"/>
      <c r="J10" s="4"/>
      <c r="K10" s="129"/>
    </row>
    <row r="11" spans="1:11" x14ac:dyDescent="0.3">
      <c r="A11" s="131"/>
      <c r="B11" s="4"/>
      <c r="C11" s="4"/>
      <c r="D11" s="4"/>
      <c r="E11" s="4"/>
      <c r="F11" s="4"/>
      <c r="G11" s="4"/>
      <c r="H11" s="4"/>
      <c r="I11" s="4"/>
      <c r="J11" s="4"/>
      <c r="K11" s="129"/>
    </row>
    <row r="12" spans="1:11" x14ac:dyDescent="0.3">
      <c r="A12" s="131"/>
      <c r="B12" s="4" t="s">
        <v>8</v>
      </c>
      <c r="C12" s="4"/>
      <c r="D12" s="4"/>
      <c r="E12" s="4"/>
      <c r="F12" s="4"/>
      <c r="G12" s="4"/>
      <c r="H12" s="4"/>
      <c r="I12" s="4"/>
      <c r="J12" s="4"/>
      <c r="K12" s="129"/>
    </row>
    <row r="13" spans="1:11" x14ac:dyDescent="0.3">
      <c r="A13" s="131"/>
      <c r="B13" s="4" t="s">
        <v>20</v>
      </c>
      <c r="C13" s="4"/>
      <c r="D13" s="4"/>
      <c r="E13" s="4"/>
      <c r="F13" s="4"/>
      <c r="G13" s="4"/>
      <c r="H13" s="4"/>
      <c r="I13" s="4"/>
      <c r="J13" s="4"/>
      <c r="K13" s="129"/>
    </row>
    <row r="14" spans="1:11" x14ac:dyDescent="0.3">
      <c r="A14" s="131"/>
      <c r="B14" s="4"/>
      <c r="C14" s="4"/>
      <c r="D14" s="4"/>
      <c r="E14" s="4"/>
      <c r="F14" s="4"/>
      <c r="G14" s="4"/>
      <c r="H14" s="4"/>
      <c r="I14" s="4"/>
      <c r="J14" s="4"/>
      <c r="K14" s="129"/>
    </row>
    <row r="15" spans="1:11" x14ac:dyDescent="0.3">
      <c r="A15" s="131"/>
      <c r="B15" s="4" t="s">
        <v>9</v>
      </c>
      <c r="C15" s="4"/>
      <c r="D15" s="4"/>
      <c r="E15" s="4"/>
      <c r="F15" s="4"/>
      <c r="G15" s="4"/>
      <c r="H15" s="4"/>
      <c r="I15" s="4"/>
      <c r="J15" s="4"/>
      <c r="K15" s="129"/>
    </row>
    <row r="16" spans="1:11" x14ac:dyDescent="0.3">
      <c r="A16" s="131"/>
      <c r="B16" s="4" t="s">
        <v>21</v>
      </c>
      <c r="C16" s="4"/>
      <c r="D16" s="4"/>
      <c r="E16" s="4"/>
      <c r="F16" s="4"/>
      <c r="G16" s="4"/>
      <c r="H16" s="4"/>
      <c r="I16" s="4"/>
      <c r="J16" s="4"/>
      <c r="K16" s="129"/>
    </row>
    <row r="17" spans="1:11" ht="15" thickBot="1" x14ac:dyDescent="0.35">
      <c r="A17" s="132"/>
      <c r="B17" s="134"/>
      <c r="C17" s="134"/>
      <c r="D17" s="134"/>
      <c r="E17" s="134"/>
      <c r="F17" s="134"/>
      <c r="G17" s="134"/>
      <c r="H17" s="134"/>
      <c r="I17" s="134"/>
      <c r="J17" s="134"/>
      <c r="K17" s="135"/>
    </row>
    <row r="18" spans="1:11" x14ac:dyDescent="0.3"/>
    <row r="19" spans="1:11" x14ac:dyDescent="0.3"/>
    <row r="20" spans="1:11" x14ac:dyDescent="0.3">
      <c r="A20" s="1" t="s">
        <v>99</v>
      </c>
    </row>
    <row r="21" spans="1:11" x14ac:dyDescent="0.3">
      <c r="A21" s="1" t="s">
        <v>114</v>
      </c>
    </row>
    <row r="22" spans="1:11" x14ac:dyDescent="0.3">
      <c r="A22" s="1" t="s">
        <v>113</v>
      </c>
    </row>
    <row r="23" spans="1:11" x14ac:dyDescent="0.3">
      <c r="A23" s="1" t="s">
        <v>115</v>
      </c>
    </row>
    <row r="24" spans="1:11" x14ac:dyDescent="0.3">
      <c r="A24" s="1" t="s">
        <v>116</v>
      </c>
    </row>
    <row r="25" spans="1:11" x14ac:dyDescent="0.3"/>
    <row r="26" spans="1:11" x14ac:dyDescent="0.3">
      <c r="A26" s="1" t="s">
        <v>100</v>
      </c>
    </row>
    <row r="27" spans="1:11" x14ac:dyDescent="0.3">
      <c r="A27" s="1" t="s">
        <v>110</v>
      </c>
    </row>
    <row r="28" spans="1:11" x14ac:dyDescent="0.3">
      <c r="A28" s="1" t="s">
        <v>117</v>
      </c>
    </row>
    <row r="29" spans="1:11" x14ac:dyDescent="0.3"/>
    <row r="30" spans="1:11" x14ac:dyDescent="0.3">
      <c r="A30" s="1" t="s">
        <v>120</v>
      </c>
    </row>
    <row r="31" spans="1:11" x14ac:dyDescent="0.3">
      <c r="A31" s="1" t="s">
        <v>119</v>
      </c>
    </row>
    <row r="32" spans="1:11" x14ac:dyDescent="0.3">
      <c r="A32" s="52" t="s">
        <v>111</v>
      </c>
    </row>
    <row r="33" spans="1:1" x14ac:dyDescent="0.3">
      <c r="A33" s="1" t="s">
        <v>118</v>
      </c>
    </row>
    <row r="34" spans="1:1" x14ac:dyDescent="0.3"/>
    <row r="35" spans="1:1" x14ac:dyDescent="0.3">
      <c r="A35" s="53" t="s">
        <v>112</v>
      </c>
    </row>
    <row r="36" spans="1:1" x14ac:dyDescent="0.3"/>
    <row r="37" spans="1:1" x14ac:dyDescent="0.3">
      <c r="A37" s="1" t="s">
        <v>121</v>
      </c>
    </row>
    <row r="38" spans="1:1" x14ac:dyDescent="0.3">
      <c r="A38" s="1" t="s">
        <v>122</v>
      </c>
    </row>
    <row r="39" spans="1:1" x14ac:dyDescent="0.3">
      <c r="A39" s="1" t="s">
        <v>123</v>
      </c>
    </row>
    <row r="40" spans="1:1" x14ac:dyDescent="0.3"/>
    <row r="41" spans="1:1" x14ac:dyDescent="0.3"/>
    <row r="42" spans="1:1" x14ac:dyDescent="0.3"/>
    <row r="43" spans="1:1" x14ac:dyDescent="0.3"/>
    <row r="44" spans="1:1" x14ac:dyDescent="0.3"/>
    <row r="45" spans="1:1" x14ac:dyDescent="0.3"/>
    <row r="46" spans="1:1" x14ac:dyDescent="0.3"/>
    <row r="47" spans="1:1" x14ac:dyDescent="0.3"/>
    <row r="48" spans="1:1"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sheetData>
  <protectedRanges>
    <protectedRange sqref="B2:C2" name="Range1"/>
  </protectedRanges>
  <conditionalFormatting sqref="B2">
    <cfRule type="cellIs" dxfId="27" priority="1" operator="equal">
      <formula>"Review"</formula>
    </cfRule>
    <cfRule type="cellIs" dxfId="26" priority="2" operator="equal">
      <formula>"Finished"</formula>
    </cfRule>
    <cfRule type="cellIs" dxfId="25" priority="3" operator="equal">
      <formula>"Incomplete"</formula>
    </cfRule>
  </conditionalFormatting>
  <dataValidations count="1">
    <dataValidation type="list" showInputMessage="1" showErrorMessage="1" sqref="B2" xr:uid="{00000000-0002-0000-0300-000000000000}">
      <formula1>"Incomplete, Finished, Review"</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Z200"/>
  <sheetViews>
    <sheetView showGridLines="0" workbookViewId="0"/>
  </sheetViews>
  <sheetFormatPr defaultColWidth="0" defaultRowHeight="14.4" zeroHeight="1" x14ac:dyDescent="0.3"/>
  <cols>
    <col min="1" max="1" width="6.44140625" style="1" customWidth="1"/>
    <col min="2" max="2" width="11.109375" style="1" customWidth="1"/>
    <col min="3" max="4" width="10.88671875" style="1" customWidth="1"/>
    <col min="5" max="6" width="9.109375" style="1" customWidth="1"/>
    <col min="7" max="10" width="9.44140625" style="1" bestFit="1" customWidth="1"/>
    <col min="11" max="11" width="10.44140625" style="1" bestFit="1" customWidth="1"/>
    <col min="12" max="14" width="6.33203125" style="1" customWidth="1"/>
    <col min="15" max="15" width="12" style="1" bestFit="1" customWidth="1"/>
    <col min="16" max="16" width="10.44140625" style="1" bestFit="1" customWidth="1"/>
    <col min="17" max="52" width="9.109375" style="1" customWidth="1"/>
    <col min="53" max="16384" width="9.109375" style="1" hidden="1"/>
  </cols>
  <sheetData>
    <row r="1" spans="1:16" ht="15" thickBot="1" x14ac:dyDescent="0.35">
      <c r="A1" s="126" t="s">
        <v>15</v>
      </c>
      <c r="B1" s="127"/>
      <c r="C1" s="127"/>
      <c r="D1" s="127"/>
      <c r="E1" s="127"/>
      <c r="F1" s="127"/>
      <c r="G1" s="127"/>
      <c r="H1" s="127"/>
      <c r="I1" s="127"/>
      <c r="J1" s="127"/>
      <c r="K1" s="128"/>
    </row>
    <row r="2" spans="1:16" ht="15" thickBot="1" x14ac:dyDescent="0.35">
      <c r="A2" s="123">
        <v>4</v>
      </c>
      <c r="B2" s="124" t="s">
        <v>103</v>
      </c>
      <c r="C2" s="4"/>
      <c r="D2" s="4"/>
      <c r="E2" s="4"/>
      <c r="F2" s="4"/>
      <c r="G2" s="4"/>
      <c r="H2" s="4"/>
      <c r="I2" s="4"/>
      <c r="J2" s="4"/>
      <c r="K2" s="129"/>
    </row>
    <row r="3" spans="1:16" ht="15" thickBot="1" x14ac:dyDescent="0.35">
      <c r="A3" s="130"/>
      <c r="B3" s="4"/>
      <c r="C3" s="5"/>
      <c r="D3" s="4"/>
      <c r="E3" s="4"/>
      <c r="F3" s="4"/>
      <c r="G3" s="4"/>
      <c r="H3" s="4"/>
      <c r="I3" s="4"/>
      <c r="J3" s="4"/>
      <c r="K3" s="129"/>
    </row>
    <row r="4" spans="1:16" ht="15" thickBot="1" x14ac:dyDescent="0.35">
      <c r="A4" s="130"/>
      <c r="B4" s="143">
        <v>634998</v>
      </c>
      <c r="C4" s="5" t="s">
        <v>157</v>
      </c>
      <c r="D4" s="4"/>
      <c r="E4" s="4"/>
      <c r="F4" s="4"/>
      <c r="G4" s="4"/>
      <c r="H4" s="4"/>
      <c r="I4" s="4"/>
      <c r="J4" s="4"/>
      <c r="K4" s="129"/>
      <c r="N4" s="54" t="s">
        <v>3</v>
      </c>
      <c r="O4" s="54" t="s">
        <v>4</v>
      </c>
    </row>
    <row r="5" spans="1:16" x14ac:dyDescent="0.3">
      <c r="A5" s="130"/>
      <c r="B5" s="5"/>
      <c r="C5" s="4"/>
      <c r="D5" s="4"/>
      <c r="E5" s="4"/>
      <c r="F5" s="4"/>
      <c r="G5" s="4"/>
      <c r="H5" s="4"/>
      <c r="I5" s="4"/>
      <c r="J5" s="4"/>
      <c r="K5" s="129"/>
      <c r="L5" s="55" t="s">
        <v>124</v>
      </c>
      <c r="M5" s="55" t="s">
        <v>13</v>
      </c>
      <c r="N5" s="55" t="s">
        <v>125</v>
      </c>
      <c r="O5" s="55" t="s">
        <v>125</v>
      </c>
      <c r="P5" s="55" t="s">
        <v>10</v>
      </c>
    </row>
    <row r="6" spans="1:16" x14ac:dyDescent="0.3">
      <c r="A6" s="130"/>
      <c r="B6" s="5"/>
      <c r="C6" s="4"/>
      <c r="D6" s="4"/>
      <c r="E6" s="4"/>
      <c r="F6" s="4"/>
      <c r="G6" s="4"/>
      <c r="H6" s="4"/>
      <c r="I6" s="4"/>
      <c r="J6" s="4"/>
      <c r="K6" s="129"/>
      <c r="L6" s="54">
        <v>2013</v>
      </c>
      <c r="M6" s="54">
        <v>48</v>
      </c>
      <c r="N6" s="56">
        <f>1/C12</f>
        <v>1.1210762331838564</v>
      </c>
      <c r="O6" s="56">
        <f>1/D12</f>
        <v>1.0559662090813096</v>
      </c>
      <c r="P6" s="57">
        <f>+B4</f>
        <v>634998</v>
      </c>
    </row>
    <row r="7" spans="1:16" x14ac:dyDescent="0.3">
      <c r="A7" s="131"/>
      <c r="B7" s="4" t="s">
        <v>30</v>
      </c>
      <c r="C7" s="4"/>
      <c r="D7" s="4"/>
      <c r="E7" s="4"/>
      <c r="F7" s="4"/>
      <c r="G7" s="4"/>
      <c r="H7" s="4"/>
      <c r="I7" s="4"/>
      <c r="J7" s="4"/>
      <c r="K7" s="129"/>
    </row>
    <row r="8" spans="1:16" x14ac:dyDescent="0.3">
      <c r="A8" s="131"/>
      <c r="B8" s="4" t="s">
        <v>31</v>
      </c>
      <c r="C8" s="4"/>
      <c r="D8" s="4"/>
      <c r="E8" s="4"/>
      <c r="F8" s="4"/>
      <c r="G8" s="4"/>
      <c r="H8" s="4"/>
      <c r="I8" s="4"/>
      <c r="J8" s="4"/>
      <c r="K8" s="129"/>
      <c r="O8" s="54" t="s">
        <v>127</v>
      </c>
      <c r="P8" s="54"/>
    </row>
    <row r="9" spans="1:16" ht="15" thickBot="1" x14ac:dyDescent="0.35">
      <c r="A9" s="131"/>
      <c r="B9" s="4"/>
      <c r="C9" s="4"/>
      <c r="D9" s="4"/>
      <c r="E9" s="4"/>
      <c r="F9" s="4"/>
      <c r="G9" s="4"/>
      <c r="H9" s="4"/>
      <c r="I9" s="4"/>
      <c r="J9" s="4"/>
      <c r="K9" s="129"/>
      <c r="O9" s="55" t="s">
        <v>128</v>
      </c>
      <c r="P9" s="59" t="s">
        <v>126</v>
      </c>
    </row>
    <row r="10" spans="1:16" ht="15" thickBot="1" x14ac:dyDescent="0.35">
      <c r="A10" s="131"/>
      <c r="B10" s="144" t="s">
        <v>13</v>
      </c>
      <c r="C10" s="144" t="s">
        <v>22</v>
      </c>
      <c r="D10" s="144" t="s">
        <v>23</v>
      </c>
      <c r="E10" s="4"/>
      <c r="F10" s="4"/>
      <c r="G10" s="4"/>
      <c r="H10" s="4"/>
      <c r="I10" s="4"/>
      <c r="J10" s="4"/>
      <c r="K10" s="129"/>
      <c r="O10" s="60">
        <f>+(O6-1)*N6/(N6-O6)+1</f>
        <v>1.9636363636363701</v>
      </c>
      <c r="P10" s="58">
        <f>+O10*P6</f>
        <v>1246905.1636363678</v>
      </c>
    </row>
    <row r="11" spans="1:16" ht="15" thickBot="1" x14ac:dyDescent="0.35">
      <c r="A11" s="131"/>
      <c r="B11" s="144">
        <v>60</v>
      </c>
      <c r="C11" s="145">
        <v>0.95199999999999996</v>
      </c>
      <c r="D11" s="145">
        <v>0.99</v>
      </c>
      <c r="E11" s="4"/>
      <c r="F11" s="7"/>
      <c r="G11" s="7"/>
      <c r="H11" s="4"/>
      <c r="I11" s="4"/>
      <c r="J11" s="4"/>
      <c r="K11" s="129"/>
      <c r="N11" s="52" t="s">
        <v>129</v>
      </c>
      <c r="O11" s="60">
        <f>+(1-1/N6)/(1/O6-1/N6)</f>
        <v>1.9636363636363714</v>
      </c>
      <c r="P11" s="58">
        <f>+P6*O11</f>
        <v>1246905.1636363685</v>
      </c>
    </row>
    <row r="12" spans="1:16" ht="15" thickBot="1" x14ac:dyDescent="0.35">
      <c r="A12" s="131"/>
      <c r="B12" s="144">
        <v>48</v>
      </c>
      <c r="C12" s="145">
        <v>0.89200000000000002</v>
      </c>
      <c r="D12" s="145">
        <v>0.94699999999999995</v>
      </c>
      <c r="E12" s="4"/>
      <c r="F12" s="7"/>
      <c r="G12" s="7"/>
      <c r="H12" s="4"/>
      <c r="I12" s="4"/>
      <c r="J12" s="4"/>
      <c r="K12" s="129"/>
      <c r="N12" s="52" t="s">
        <v>129</v>
      </c>
      <c r="O12" s="60">
        <f>(1-C12)/(D12-C12)</f>
        <v>1.9636363636363656</v>
      </c>
      <c r="P12" s="58">
        <f>+P6*O12</f>
        <v>1246905.163636365</v>
      </c>
    </row>
    <row r="13" spans="1:16" ht="15" thickBot="1" x14ac:dyDescent="0.35">
      <c r="A13" s="131"/>
      <c r="B13" s="144">
        <v>36</v>
      </c>
      <c r="C13" s="145">
        <v>0.80400000000000005</v>
      </c>
      <c r="D13" s="145">
        <v>0.873</v>
      </c>
      <c r="E13" s="4"/>
      <c r="F13" s="7"/>
      <c r="G13" s="7"/>
      <c r="H13" s="4"/>
      <c r="I13" s="4"/>
      <c r="J13" s="4"/>
      <c r="K13" s="129"/>
      <c r="O13" s="54"/>
      <c r="P13" s="54"/>
    </row>
    <row r="14" spans="1:16" ht="15" thickBot="1" x14ac:dyDescent="0.35">
      <c r="A14" s="131"/>
      <c r="B14" s="144">
        <v>24</v>
      </c>
      <c r="C14" s="145">
        <v>0.65300000000000002</v>
      </c>
      <c r="D14" s="145">
        <v>0.78200000000000003</v>
      </c>
      <c r="E14" s="4"/>
      <c r="F14" s="7"/>
      <c r="G14" s="7"/>
      <c r="H14" s="4"/>
      <c r="I14" s="4"/>
      <c r="J14" s="4"/>
      <c r="K14" s="129"/>
    </row>
    <row r="15" spans="1:16" ht="15" thickBot="1" x14ac:dyDescent="0.35">
      <c r="A15" s="131"/>
      <c r="B15" s="144">
        <v>12</v>
      </c>
      <c r="C15" s="145">
        <v>0.48099999999999998</v>
      </c>
      <c r="D15" s="145">
        <v>0.64600000000000002</v>
      </c>
      <c r="E15" s="4"/>
      <c r="F15" s="7"/>
      <c r="G15" s="7"/>
      <c r="H15" s="4"/>
      <c r="I15" s="4"/>
      <c r="J15" s="4"/>
      <c r="K15" s="129"/>
    </row>
    <row r="16" spans="1:16" ht="15" thickBot="1" x14ac:dyDescent="0.35">
      <c r="A16" s="132"/>
      <c r="B16" s="134"/>
      <c r="C16" s="134"/>
      <c r="D16" s="134"/>
      <c r="E16" s="134"/>
      <c r="F16" s="134"/>
      <c r="G16" s="134"/>
      <c r="H16" s="134"/>
      <c r="I16" s="134"/>
      <c r="J16" s="134"/>
      <c r="K16" s="135"/>
    </row>
    <row r="17" spans="11:11" x14ac:dyDescent="0.3"/>
    <row r="18" spans="11:11" x14ac:dyDescent="0.3"/>
    <row r="19" spans="11:11" x14ac:dyDescent="0.3"/>
    <row r="20" spans="11:11" x14ac:dyDescent="0.3"/>
    <row r="21" spans="11:11" x14ac:dyDescent="0.3"/>
    <row r="22" spans="11:11" x14ac:dyDescent="0.3"/>
    <row r="23" spans="11:11" x14ac:dyDescent="0.3"/>
    <row r="24" spans="11:11" x14ac:dyDescent="0.3"/>
    <row r="25" spans="11:11" x14ac:dyDescent="0.3"/>
    <row r="26" spans="11:11" x14ac:dyDescent="0.3"/>
    <row r="27" spans="11:11" x14ac:dyDescent="0.3"/>
    <row r="28" spans="11:11" x14ac:dyDescent="0.3"/>
    <row r="29" spans="11:11" x14ac:dyDescent="0.3"/>
    <row r="30" spans="11:11" x14ac:dyDescent="0.3"/>
    <row r="31" spans="11:11" x14ac:dyDescent="0.3"/>
    <row r="32" spans="11:11" x14ac:dyDescent="0.3">
      <c r="K32" s="57"/>
    </row>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sheetData>
  <protectedRanges>
    <protectedRange sqref="B2:C2" name="Range1"/>
  </protectedRanges>
  <conditionalFormatting sqref="B2">
    <cfRule type="cellIs" dxfId="24" priority="1" operator="equal">
      <formula>"Review"</formula>
    </cfRule>
    <cfRule type="cellIs" dxfId="23" priority="2" operator="equal">
      <formula>"Finished"</formula>
    </cfRule>
    <cfRule type="cellIs" dxfId="22" priority="3" operator="equal">
      <formula>"Incomplete"</formula>
    </cfRule>
  </conditionalFormatting>
  <dataValidations count="1">
    <dataValidation type="list" showInputMessage="1" showErrorMessage="1" sqref="B2" xr:uid="{00000000-0002-0000-0400-000000000000}">
      <formula1>"Incomplete, Finished, Review"</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Z200"/>
  <sheetViews>
    <sheetView showGridLines="0" zoomScaleNormal="100" workbookViewId="0"/>
  </sheetViews>
  <sheetFormatPr defaultColWidth="0" defaultRowHeight="15" customHeight="1" zeroHeight="1" x14ac:dyDescent="0.3"/>
  <cols>
    <col min="1" max="1" width="6.44140625" style="10" customWidth="1"/>
    <col min="2" max="2" width="11.44140625" style="10" customWidth="1"/>
    <col min="3" max="5" width="10.5546875" style="10" customWidth="1"/>
    <col min="6" max="12" width="9.109375" style="10" customWidth="1"/>
    <col min="13" max="14" width="10.109375" style="10" bestFit="1" customWidth="1"/>
    <col min="15" max="52" width="9.109375" style="10" customWidth="1"/>
    <col min="53" max="16384" width="9.109375" style="10" hidden="1"/>
  </cols>
  <sheetData>
    <row r="1" spans="1:14" ht="15" customHeight="1" thickBot="1" x14ac:dyDescent="0.35">
      <c r="A1" s="159" t="s">
        <v>43</v>
      </c>
      <c r="B1" s="160"/>
      <c r="C1" s="160"/>
      <c r="D1" s="161"/>
      <c r="E1" s="161"/>
      <c r="F1" s="161"/>
      <c r="G1" s="161"/>
      <c r="H1" s="161"/>
      <c r="I1" s="161"/>
      <c r="J1" s="161"/>
      <c r="K1" s="162"/>
    </row>
    <row r="2" spans="1:14" ht="15" customHeight="1" thickBot="1" x14ac:dyDescent="0.35">
      <c r="A2" s="125">
        <v>29</v>
      </c>
      <c r="B2" s="124" t="s">
        <v>103</v>
      </c>
      <c r="C2" s="12"/>
      <c r="D2" s="12"/>
      <c r="E2" s="12"/>
      <c r="F2" s="12"/>
      <c r="G2" s="12"/>
      <c r="H2" s="12"/>
      <c r="I2" s="12"/>
      <c r="J2" s="12"/>
      <c r="K2" s="163"/>
    </row>
    <row r="3" spans="1:14" ht="15" customHeight="1" x14ac:dyDescent="0.3">
      <c r="A3" s="164" t="s">
        <v>42</v>
      </c>
      <c r="B3" s="12"/>
      <c r="C3" s="12"/>
      <c r="D3" s="12"/>
      <c r="E3" s="12"/>
      <c r="F3" s="12"/>
      <c r="G3" s="12"/>
      <c r="H3" s="12"/>
      <c r="I3" s="12"/>
      <c r="J3" s="12"/>
      <c r="K3" s="163"/>
    </row>
    <row r="4" spans="1:14" ht="15" customHeight="1" x14ac:dyDescent="0.3">
      <c r="A4" s="165">
        <v>1.25</v>
      </c>
      <c r="B4" s="12"/>
      <c r="C4" s="12"/>
      <c r="D4" s="12"/>
      <c r="E4" s="12"/>
      <c r="F4" s="12"/>
      <c r="G4" s="12"/>
      <c r="H4" s="12"/>
      <c r="I4" s="12"/>
      <c r="J4" s="12"/>
      <c r="K4" s="163"/>
    </row>
    <row r="5" spans="1:14" ht="15" customHeight="1" x14ac:dyDescent="0.3">
      <c r="A5" s="165" t="s">
        <v>41</v>
      </c>
      <c r="B5" s="13" t="s">
        <v>49</v>
      </c>
      <c r="C5" s="12"/>
      <c r="D5" s="12"/>
      <c r="E5" s="12"/>
      <c r="F5" s="12"/>
      <c r="G5" s="12"/>
      <c r="H5" s="12"/>
      <c r="I5" s="12"/>
      <c r="J5" s="12"/>
      <c r="K5" s="163"/>
    </row>
    <row r="6" spans="1:14" ht="15" customHeight="1" thickBot="1" x14ac:dyDescent="0.35">
      <c r="A6" s="165" t="s">
        <v>41</v>
      </c>
      <c r="B6" s="12"/>
      <c r="C6" s="12"/>
      <c r="D6" s="12"/>
      <c r="E6" s="12"/>
      <c r="F6" s="12"/>
      <c r="G6" s="12"/>
      <c r="H6" s="12"/>
      <c r="I6" s="12"/>
      <c r="J6" s="12"/>
      <c r="K6" s="163"/>
    </row>
    <row r="7" spans="1:14" ht="15" customHeight="1" thickBot="1" x14ac:dyDescent="0.35">
      <c r="A7" s="165" t="s">
        <v>41</v>
      </c>
      <c r="B7" s="146" t="s">
        <v>2</v>
      </c>
      <c r="C7" s="148" t="s">
        <v>64</v>
      </c>
      <c r="D7" s="149"/>
      <c r="E7" s="150"/>
      <c r="F7" s="12"/>
      <c r="G7" s="12"/>
      <c r="H7" s="12"/>
      <c r="I7" s="12"/>
      <c r="J7" s="12"/>
      <c r="K7" s="163"/>
      <c r="L7" s="10" t="s">
        <v>99</v>
      </c>
    </row>
    <row r="8" spans="1:14" ht="15" customHeight="1" thickBot="1" x14ac:dyDescent="0.35">
      <c r="A8" s="165" t="s">
        <v>41</v>
      </c>
      <c r="B8" s="151" t="s">
        <v>6</v>
      </c>
      <c r="C8" s="152" t="s">
        <v>48</v>
      </c>
      <c r="D8" s="152" t="s">
        <v>47</v>
      </c>
      <c r="E8" s="152" t="s">
        <v>46</v>
      </c>
      <c r="F8" s="12"/>
      <c r="G8" s="12"/>
      <c r="H8" s="12"/>
      <c r="I8" s="12"/>
      <c r="J8" s="12"/>
      <c r="K8" s="163"/>
      <c r="L8" s="158" t="s">
        <v>153</v>
      </c>
      <c r="M8" s="65" t="str">
        <f>+E8</f>
        <v>36 Months</v>
      </c>
      <c r="N8" s="10" t="s">
        <v>45</v>
      </c>
    </row>
    <row r="9" spans="1:14" ht="15" customHeight="1" thickBot="1" x14ac:dyDescent="0.35">
      <c r="A9" s="165" t="s">
        <v>41</v>
      </c>
      <c r="B9" s="155">
        <v>2008</v>
      </c>
      <c r="C9" s="153">
        <v>1200</v>
      </c>
      <c r="D9" s="153">
        <v>1100</v>
      </c>
      <c r="E9" s="154">
        <v>450</v>
      </c>
      <c r="F9" s="12"/>
      <c r="G9" s="12"/>
      <c r="H9" s="12"/>
      <c r="I9" s="12"/>
      <c r="J9" s="12"/>
      <c r="K9" s="163"/>
      <c r="L9" s="10" t="s">
        <v>10</v>
      </c>
      <c r="M9" s="10">
        <f>+D10*C22</f>
        <v>540</v>
      </c>
      <c r="N9" s="10">
        <f>+M9*D22</f>
        <v>0</v>
      </c>
    </row>
    <row r="10" spans="1:14" ht="15" customHeight="1" thickBot="1" x14ac:dyDescent="0.35">
      <c r="A10" s="165" t="s">
        <v>41</v>
      </c>
      <c r="B10" s="155">
        <v>2009</v>
      </c>
      <c r="C10" s="153">
        <v>1500</v>
      </c>
      <c r="D10" s="153">
        <v>1350</v>
      </c>
      <c r="E10" s="14"/>
      <c r="F10" s="12"/>
      <c r="G10" s="12"/>
      <c r="H10" s="12"/>
      <c r="I10" s="12"/>
      <c r="J10" s="12"/>
      <c r="K10" s="163"/>
      <c r="L10" s="10" t="s">
        <v>147</v>
      </c>
      <c r="M10" s="71">
        <f>+C27*D10</f>
        <v>810</v>
      </c>
      <c r="N10" s="10">
        <f>+D27*M9</f>
        <v>567</v>
      </c>
    </row>
    <row r="11" spans="1:14" ht="15" customHeight="1" thickBot="1" x14ac:dyDescent="0.35">
      <c r="A11" s="165" t="s">
        <v>41</v>
      </c>
      <c r="B11" s="155">
        <v>2010</v>
      </c>
      <c r="C11" s="153">
        <v>1650</v>
      </c>
      <c r="D11" s="14"/>
      <c r="E11" s="14"/>
      <c r="F11" s="12"/>
      <c r="G11" s="12"/>
      <c r="H11" s="12"/>
      <c r="I11" s="12"/>
      <c r="J11" s="12"/>
      <c r="K11" s="163"/>
    </row>
    <row r="12" spans="1:14" ht="15" customHeight="1" thickBot="1" x14ac:dyDescent="0.35">
      <c r="A12" s="165" t="s">
        <v>41</v>
      </c>
      <c r="B12" s="14"/>
      <c r="C12" s="12"/>
      <c r="D12" s="12"/>
      <c r="E12" s="12"/>
      <c r="F12" s="12"/>
      <c r="G12" s="12"/>
      <c r="H12" s="12"/>
      <c r="I12" s="12"/>
      <c r="J12" s="12"/>
      <c r="K12" s="163"/>
      <c r="L12" s="10" t="s">
        <v>107</v>
      </c>
      <c r="M12" s="71">
        <f>SUM(M10:N10)</f>
        <v>1377</v>
      </c>
    </row>
    <row r="13" spans="1:14" ht="15" customHeight="1" thickBot="1" x14ac:dyDescent="0.35">
      <c r="A13" s="165" t="s">
        <v>41</v>
      </c>
      <c r="B13" s="146" t="s">
        <v>2</v>
      </c>
      <c r="C13" s="148" t="s">
        <v>63</v>
      </c>
      <c r="D13" s="149"/>
      <c r="E13" s="150"/>
      <c r="F13" s="12"/>
      <c r="G13" s="12"/>
      <c r="H13" s="12"/>
      <c r="I13" s="12"/>
      <c r="J13" s="12"/>
      <c r="K13" s="163"/>
      <c r="L13" s="10" t="s">
        <v>154</v>
      </c>
      <c r="M13" s="71">
        <f>SUM(C16:D16)</f>
        <v>2900</v>
      </c>
    </row>
    <row r="14" spans="1:14" ht="15" customHeight="1" thickBot="1" x14ac:dyDescent="0.35">
      <c r="A14" s="165" t="s">
        <v>41</v>
      </c>
      <c r="B14" s="151" t="s">
        <v>6</v>
      </c>
      <c r="C14" s="152" t="s">
        <v>48</v>
      </c>
      <c r="D14" s="152" t="s">
        <v>47</v>
      </c>
      <c r="E14" s="152" t="s">
        <v>46</v>
      </c>
      <c r="F14" s="12"/>
      <c r="G14" s="12"/>
      <c r="H14" s="12"/>
      <c r="I14" s="12"/>
      <c r="J14" s="12"/>
      <c r="K14" s="163"/>
      <c r="L14" s="10" t="s">
        <v>155</v>
      </c>
      <c r="M14" s="79">
        <f>SUM(M12:M13)</f>
        <v>4277</v>
      </c>
    </row>
    <row r="15" spans="1:14" ht="15" customHeight="1" thickBot="1" x14ac:dyDescent="0.35">
      <c r="A15" s="165" t="s">
        <v>41</v>
      </c>
      <c r="B15" s="155">
        <v>2008</v>
      </c>
      <c r="C15" s="153">
        <v>1500</v>
      </c>
      <c r="D15" s="153">
        <v>960</v>
      </c>
      <c r="E15" s="154">
        <v>650</v>
      </c>
      <c r="F15" s="12"/>
      <c r="G15" s="12"/>
      <c r="H15" s="12"/>
      <c r="I15" s="12"/>
      <c r="J15" s="12"/>
      <c r="K15" s="163"/>
    </row>
    <row r="16" spans="1:14" ht="15" customHeight="1" thickBot="1" x14ac:dyDescent="0.35">
      <c r="A16" s="165" t="s">
        <v>41</v>
      </c>
      <c r="B16" s="155">
        <v>2009</v>
      </c>
      <c r="C16" s="153">
        <v>1700</v>
      </c>
      <c r="D16" s="153">
        <v>1200</v>
      </c>
      <c r="E16" s="14"/>
      <c r="F16" s="12"/>
      <c r="G16" s="12"/>
      <c r="H16" s="12"/>
      <c r="I16" s="12"/>
      <c r="J16" s="12"/>
      <c r="K16" s="163"/>
    </row>
    <row r="17" spans="1:12" ht="15" customHeight="1" thickBot="1" x14ac:dyDescent="0.35">
      <c r="A17" s="165" t="s">
        <v>41</v>
      </c>
      <c r="B17" s="155">
        <v>2010</v>
      </c>
      <c r="C17" s="153">
        <v>2000</v>
      </c>
      <c r="D17" s="14"/>
      <c r="E17" s="14"/>
      <c r="F17" s="12"/>
      <c r="G17" s="12"/>
      <c r="H17" s="12"/>
      <c r="I17" s="12"/>
      <c r="J17" s="12"/>
      <c r="K17" s="163"/>
      <c r="L17" s="10" t="s">
        <v>100</v>
      </c>
    </row>
    <row r="18" spans="1:12" ht="15" customHeight="1" x14ac:dyDescent="0.3">
      <c r="A18" s="165" t="s">
        <v>41</v>
      </c>
      <c r="B18" s="15"/>
      <c r="C18" s="19"/>
      <c r="D18" s="14"/>
      <c r="E18" s="14"/>
      <c r="F18" s="12"/>
      <c r="G18" s="12"/>
      <c r="H18" s="12"/>
      <c r="I18" s="12"/>
      <c r="J18" s="12"/>
      <c r="K18" s="163"/>
      <c r="L18" s="10" t="s">
        <v>152</v>
      </c>
    </row>
    <row r="19" spans="1:12" ht="15" customHeight="1" x14ac:dyDescent="0.3">
      <c r="A19" s="165" t="s">
        <v>41</v>
      </c>
      <c r="B19" s="13" t="s">
        <v>62</v>
      </c>
      <c r="C19" s="12"/>
      <c r="D19" s="12"/>
      <c r="E19" s="12"/>
      <c r="F19" s="12"/>
      <c r="G19" s="12"/>
      <c r="H19" s="12"/>
      <c r="I19" s="12"/>
      <c r="J19" s="12"/>
      <c r="K19" s="163"/>
      <c r="L19" s="80" t="s">
        <v>148</v>
      </c>
    </row>
    <row r="20" spans="1:12" ht="15" customHeight="1" thickBot="1" x14ac:dyDescent="0.35">
      <c r="A20" s="165" t="s">
        <v>41</v>
      </c>
      <c r="B20" s="13"/>
      <c r="C20" s="12"/>
      <c r="D20" s="12"/>
      <c r="E20" s="12"/>
      <c r="F20" s="12"/>
      <c r="G20" s="12"/>
      <c r="H20" s="12"/>
      <c r="I20" s="12"/>
      <c r="J20" s="12"/>
      <c r="K20" s="163"/>
      <c r="L20" s="80" t="s">
        <v>149</v>
      </c>
    </row>
    <row r="21" spans="1:12" ht="15" customHeight="1" thickBot="1" x14ac:dyDescent="0.35">
      <c r="A21" s="165" t="s">
        <v>41</v>
      </c>
      <c r="B21" s="156" t="s">
        <v>47</v>
      </c>
      <c r="C21" s="156" t="s">
        <v>46</v>
      </c>
      <c r="D21" s="156" t="s">
        <v>45</v>
      </c>
      <c r="E21" s="12"/>
      <c r="F21" s="12"/>
      <c r="G21" s="12"/>
      <c r="H21" s="12"/>
      <c r="I21" s="12"/>
      <c r="J21" s="12"/>
      <c r="K21" s="163"/>
      <c r="L21" s="80" t="s">
        <v>150</v>
      </c>
    </row>
    <row r="22" spans="1:12" ht="15" customHeight="1" thickBot="1" x14ac:dyDescent="0.35">
      <c r="A22" s="165" t="s">
        <v>41</v>
      </c>
      <c r="B22" s="157">
        <v>0.9</v>
      </c>
      <c r="C22" s="157">
        <v>0.4</v>
      </c>
      <c r="D22" s="157">
        <v>0</v>
      </c>
      <c r="E22" s="12"/>
      <c r="F22" s="12"/>
      <c r="G22" s="12"/>
      <c r="H22" s="12"/>
      <c r="I22" s="12"/>
      <c r="J22" s="12"/>
      <c r="K22" s="163"/>
      <c r="L22" s="80" t="s">
        <v>151</v>
      </c>
    </row>
    <row r="23" spans="1:12" ht="15" customHeight="1" x14ac:dyDescent="0.3">
      <c r="A23" s="165" t="s">
        <v>41</v>
      </c>
      <c r="B23" s="17"/>
      <c r="C23" s="17"/>
      <c r="D23" s="17"/>
      <c r="E23" s="12"/>
      <c r="F23" s="12"/>
      <c r="G23" s="12"/>
      <c r="H23" s="12"/>
      <c r="I23" s="12"/>
      <c r="J23" s="12"/>
      <c r="K23" s="163"/>
    </row>
    <row r="24" spans="1:12" ht="15" customHeight="1" x14ac:dyDescent="0.3">
      <c r="A24" s="165" t="s">
        <v>41</v>
      </c>
      <c r="B24" s="13" t="s">
        <v>61</v>
      </c>
      <c r="C24" s="12"/>
      <c r="D24" s="12"/>
      <c r="E24" s="12"/>
      <c r="F24" s="12"/>
      <c r="G24" s="12"/>
      <c r="H24" s="12"/>
      <c r="I24" s="12"/>
      <c r="J24" s="12"/>
      <c r="K24" s="163"/>
    </row>
    <row r="25" spans="1:12" ht="15" customHeight="1" thickBot="1" x14ac:dyDescent="0.35">
      <c r="A25" s="165" t="s">
        <v>41</v>
      </c>
      <c r="B25" s="13"/>
      <c r="C25" s="12"/>
      <c r="D25" s="12"/>
      <c r="E25" s="12"/>
      <c r="F25" s="12"/>
      <c r="G25" s="12"/>
      <c r="H25" s="12"/>
      <c r="I25" s="12"/>
      <c r="J25" s="12"/>
      <c r="K25" s="163"/>
    </row>
    <row r="26" spans="1:12" ht="15" customHeight="1" thickBot="1" x14ac:dyDescent="0.35">
      <c r="A26" s="165" t="s">
        <v>41</v>
      </c>
      <c r="B26" s="156" t="s">
        <v>47</v>
      </c>
      <c r="C26" s="156" t="s">
        <v>46</v>
      </c>
      <c r="D26" s="156" t="s">
        <v>45</v>
      </c>
      <c r="E26" s="12"/>
      <c r="F26" s="12"/>
      <c r="G26" s="12"/>
      <c r="H26" s="12"/>
      <c r="I26" s="12"/>
      <c r="J26" s="12"/>
      <c r="K26" s="163"/>
    </row>
    <row r="27" spans="1:12" ht="15" customHeight="1" thickBot="1" x14ac:dyDescent="0.35">
      <c r="A27" s="165" t="s">
        <v>41</v>
      </c>
      <c r="B27" s="157">
        <v>0.8</v>
      </c>
      <c r="C27" s="157">
        <v>0.6</v>
      </c>
      <c r="D27" s="157">
        <v>1.05</v>
      </c>
      <c r="E27" s="12"/>
      <c r="F27" s="12"/>
      <c r="G27" s="12"/>
      <c r="H27" s="12"/>
      <c r="I27" s="12"/>
      <c r="J27" s="12"/>
      <c r="K27" s="163"/>
    </row>
    <row r="28" spans="1:12" ht="15" customHeight="1" x14ac:dyDescent="0.3">
      <c r="A28" s="165" t="s">
        <v>41</v>
      </c>
      <c r="B28" s="17"/>
      <c r="C28" s="17"/>
      <c r="D28" s="12"/>
      <c r="E28" s="12"/>
      <c r="F28" s="12"/>
      <c r="G28" s="12"/>
      <c r="H28" s="12"/>
      <c r="I28" s="12"/>
      <c r="J28" s="12"/>
      <c r="K28" s="163"/>
    </row>
    <row r="29" spans="1:12" ht="15" customHeight="1" x14ac:dyDescent="0.3">
      <c r="A29" s="165" t="s">
        <v>41</v>
      </c>
      <c r="B29" s="13" t="s">
        <v>60</v>
      </c>
      <c r="C29" s="12"/>
      <c r="D29" s="12"/>
      <c r="E29" s="12"/>
      <c r="F29" s="12"/>
      <c r="G29" s="12"/>
      <c r="H29" s="12"/>
      <c r="I29" s="12"/>
      <c r="J29" s="12"/>
      <c r="K29" s="163"/>
    </row>
    <row r="30" spans="1:12" ht="15" customHeight="1" x14ac:dyDescent="0.3">
      <c r="A30" s="165" t="s">
        <v>41</v>
      </c>
      <c r="B30" s="13"/>
      <c r="C30" s="12"/>
      <c r="D30" s="12"/>
      <c r="E30" s="12"/>
      <c r="F30" s="12"/>
      <c r="G30" s="12"/>
      <c r="H30" s="12"/>
      <c r="I30" s="12"/>
      <c r="J30" s="12"/>
      <c r="K30" s="163"/>
    </row>
    <row r="31" spans="1:12" ht="15" customHeight="1" x14ac:dyDescent="0.3">
      <c r="A31" s="165">
        <v>1</v>
      </c>
      <c r="B31" s="13" t="s">
        <v>0</v>
      </c>
      <c r="C31" s="12"/>
      <c r="D31" s="12"/>
      <c r="E31" s="12"/>
      <c r="F31" s="12"/>
      <c r="G31" s="12"/>
      <c r="H31" s="12"/>
      <c r="I31" s="12"/>
      <c r="J31" s="12"/>
      <c r="K31" s="163"/>
    </row>
    <row r="32" spans="1:12" ht="15" customHeight="1" x14ac:dyDescent="0.3">
      <c r="A32" s="165" t="s">
        <v>41</v>
      </c>
      <c r="B32" s="13" t="s">
        <v>59</v>
      </c>
      <c r="C32" s="12"/>
      <c r="D32" s="12"/>
      <c r="E32" s="12"/>
      <c r="F32" s="12"/>
      <c r="G32" s="12"/>
      <c r="H32" s="12"/>
      <c r="I32" s="12"/>
      <c r="J32" s="12"/>
      <c r="K32" s="163"/>
    </row>
    <row r="33" spans="1:11" ht="15" customHeight="1" x14ac:dyDescent="0.3">
      <c r="A33" s="165" t="s">
        <v>41</v>
      </c>
      <c r="B33" s="13"/>
      <c r="C33" s="12"/>
      <c r="D33" s="12"/>
      <c r="E33" s="12"/>
      <c r="F33" s="12"/>
      <c r="G33" s="12"/>
      <c r="H33" s="12"/>
      <c r="I33" s="12"/>
      <c r="J33" s="12"/>
      <c r="K33" s="163"/>
    </row>
    <row r="34" spans="1:11" ht="15" customHeight="1" x14ac:dyDescent="0.3">
      <c r="A34" s="165">
        <v>0.25</v>
      </c>
      <c r="B34" s="13" t="s">
        <v>1</v>
      </c>
      <c r="C34" s="12"/>
      <c r="D34" s="12"/>
      <c r="E34" s="12"/>
      <c r="F34" s="12"/>
      <c r="G34" s="12"/>
      <c r="H34" s="12"/>
      <c r="I34" s="12"/>
      <c r="J34" s="12"/>
      <c r="K34" s="163"/>
    </row>
    <row r="35" spans="1:11" ht="15" customHeight="1" thickBot="1" x14ac:dyDescent="0.35">
      <c r="A35" s="166" t="s">
        <v>41</v>
      </c>
      <c r="B35" s="167" t="s">
        <v>58</v>
      </c>
      <c r="C35" s="168"/>
      <c r="D35" s="168"/>
      <c r="E35" s="168"/>
      <c r="F35" s="168"/>
      <c r="G35" s="168"/>
      <c r="H35" s="168"/>
      <c r="I35" s="168"/>
      <c r="J35" s="168"/>
      <c r="K35" s="169"/>
    </row>
    <row r="36" spans="1:11" ht="15" customHeight="1" x14ac:dyDescent="0.3"/>
    <row r="37" spans="1:11" ht="15" customHeight="1" x14ac:dyDescent="0.3"/>
    <row r="38" spans="1:11" ht="15" customHeight="1" x14ac:dyDescent="0.3"/>
    <row r="39" spans="1:11" ht="15" customHeight="1" x14ac:dyDescent="0.3"/>
    <row r="40" spans="1:11" ht="15" customHeight="1" x14ac:dyDescent="0.3"/>
    <row r="41" spans="1:11" ht="15" customHeight="1" x14ac:dyDescent="0.3"/>
    <row r="42" spans="1:11" ht="15" customHeight="1" x14ac:dyDescent="0.3"/>
    <row r="43" spans="1:11" ht="15" customHeight="1" x14ac:dyDescent="0.3"/>
    <row r="44" spans="1:11" ht="15" customHeight="1" x14ac:dyDescent="0.3"/>
    <row r="45" spans="1:11" ht="15" customHeight="1" x14ac:dyDescent="0.3"/>
    <row r="46" spans="1:11" ht="15" customHeight="1" x14ac:dyDescent="0.3"/>
    <row r="47" spans="1:11" ht="15" customHeight="1" x14ac:dyDescent="0.3"/>
    <row r="48" spans="1:11"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sheetData>
  <protectedRanges>
    <protectedRange sqref="B2:C2" name="Range1"/>
  </protectedRanges>
  <conditionalFormatting sqref="B2">
    <cfRule type="cellIs" dxfId="21" priority="1" operator="equal">
      <formula>"Review"</formula>
    </cfRule>
    <cfRule type="cellIs" dxfId="20" priority="2" operator="equal">
      <formula>"Finished"</formula>
    </cfRule>
    <cfRule type="cellIs" dxfId="19" priority="3" operator="equal">
      <formula>"Incomplete"</formula>
    </cfRule>
  </conditionalFormatting>
  <dataValidations count="1">
    <dataValidation type="list" showInputMessage="1" showErrorMessage="1" sqref="B2" xr:uid="{00000000-0002-0000-0500-000000000000}">
      <formula1>"Incomplete, Finished, Review"</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Z200"/>
  <sheetViews>
    <sheetView showGridLines="0" workbookViewId="0"/>
  </sheetViews>
  <sheetFormatPr defaultColWidth="0" defaultRowHeight="15" customHeight="1" zeroHeight="1" x14ac:dyDescent="0.3"/>
  <cols>
    <col min="1" max="1" width="6.44140625" style="10" customWidth="1"/>
    <col min="2" max="2" width="11.44140625" style="10" customWidth="1"/>
    <col min="3" max="4" width="12.6640625" style="10" customWidth="1"/>
    <col min="5" max="52" width="9.109375" style="10" customWidth="1"/>
    <col min="53" max="16384" width="9.109375" style="10" hidden="1"/>
  </cols>
  <sheetData>
    <row r="1" spans="1:17" ht="15" customHeight="1" thickBot="1" x14ac:dyDescent="0.35">
      <c r="A1" s="159" t="s">
        <v>50</v>
      </c>
      <c r="B1" s="160"/>
      <c r="C1" s="160"/>
      <c r="D1" s="161"/>
      <c r="E1" s="161"/>
      <c r="F1" s="161"/>
      <c r="G1" s="161"/>
      <c r="H1" s="161"/>
      <c r="I1" s="161"/>
      <c r="J1" s="162"/>
    </row>
    <row r="2" spans="1:17" ht="15" customHeight="1" thickBot="1" x14ac:dyDescent="0.35">
      <c r="A2" s="125">
        <v>19</v>
      </c>
      <c r="B2" s="124" t="s">
        <v>103</v>
      </c>
      <c r="C2" s="12"/>
      <c r="D2" s="12"/>
      <c r="E2" s="12"/>
      <c r="F2" s="12"/>
      <c r="G2" s="12"/>
      <c r="H2" s="12"/>
      <c r="I2" s="12"/>
      <c r="J2" s="163"/>
    </row>
    <row r="3" spans="1:17" ht="15" customHeight="1" x14ac:dyDescent="0.3">
      <c r="A3" s="164" t="s">
        <v>42</v>
      </c>
      <c r="B3" s="12"/>
      <c r="C3" s="12"/>
      <c r="D3" s="12"/>
      <c r="E3" s="12"/>
      <c r="F3" s="12"/>
      <c r="G3" s="12"/>
      <c r="H3" s="12"/>
      <c r="I3" s="12"/>
      <c r="J3" s="163"/>
    </row>
    <row r="4" spans="1:17" ht="15" customHeight="1" x14ac:dyDescent="0.3">
      <c r="A4" s="165">
        <v>2</v>
      </c>
      <c r="B4" s="12"/>
      <c r="C4" s="12"/>
      <c r="D4" s="12"/>
      <c r="E4" s="12"/>
      <c r="F4" s="12"/>
      <c r="G4" s="12"/>
      <c r="H4" s="12"/>
      <c r="I4" s="12"/>
      <c r="J4" s="163"/>
    </row>
    <row r="5" spans="1:17" ht="15" customHeight="1" x14ac:dyDescent="0.3">
      <c r="A5" s="165" t="s">
        <v>41</v>
      </c>
      <c r="B5" s="13" t="s">
        <v>69</v>
      </c>
      <c r="C5" s="12"/>
      <c r="D5" s="12"/>
      <c r="E5" s="12"/>
      <c r="F5" s="12"/>
      <c r="G5" s="12"/>
      <c r="H5" s="12"/>
      <c r="I5" s="12"/>
      <c r="J5" s="163"/>
    </row>
    <row r="6" spans="1:17" ht="15" customHeight="1" thickBot="1" x14ac:dyDescent="0.35">
      <c r="A6" s="165" t="s">
        <v>41</v>
      </c>
      <c r="B6" s="12"/>
      <c r="C6" s="12"/>
      <c r="D6" s="12"/>
      <c r="E6" s="12"/>
      <c r="F6" s="12"/>
      <c r="G6" s="12"/>
      <c r="H6" s="12"/>
      <c r="I6" s="12"/>
      <c r="J6" s="163"/>
      <c r="K6" s="10" t="s">
        <v>99</v>
      </c>
    </row>
    <row r="7" spans="1:17" ht="15" customHeight="1" x14ac:dyDescent="0.3">
      <c r="A7" s="165" t="s">
        <v>41</v>
      </c>
      <c r="B7" s="170"/>
      <c r="C7" s="146" t="s">
        <v>10</v>
      </c>
      <c r="D7" s="170"/>
      <c r="E7" s="12"/>
      <c r="F7" s="12"/>
      <c r="G7" s="12"/>
      <c r="H7" s="12"/>
      <c r="I7" s="12"/>
      <c r="J7" s="163"/>
      <c r="K7" s="158" t="s">
        <v>146</v>
      </c>
      <c r="L7" s="73">
        <v>12</v>
      </c>
      <c r="M7" s="73">
        <f>+L7+12</f>
        <v>24</v>
      </c>
      <c r="N7" s="73">
        <f>+M7+12</f>
        <v>36</v>
      </c>
      <c r="O7" s="73">
        <f>+N7+12</f>
        <v>48</v>
      </c>
    </row>
    <row r="8" spans="1:17" ht="15" customHeight="1" x14ac:dyDescent="0.3">
      <c r="A8" s="165" t="s">
        <v>41</v>
      </c>
      <c r="B8" s="171"/>
      <c r="C8" s="172" t="s">
        <v>68</v>
      </c>
      <c r="D8" s="172" t="s">
        <v>3</v>
      </c>
      <c r="E8" s="12"/>
      <c r="F8" s="12"/>
      <c r="G8" s="12"/>
      <c r="H8" s="12"/>
      <c r="I8" s="12"/>
      <c r="J8" s="163"/>
      <c r="K8" s="10" t="s">
        <v>10</v>
      </c>
      <c r="L8" s="72">
        <f>+C13</f>
        <v>1650</v>
      </c>
      <c r="M8" s="72">
        <f>+L8*B18</f>
        <v>1485</v>
      </c>
      <c r="N8" s="72">
        <f>+M8*C18</f>
        <v>445.5</v>
      </c>
      <c r="O8" s="72">
        <f>+N8*D18</f>
        <v>0</v>
      </c>
      <c r="Q8" s="71"/>
    </row>
    <row r="9" spans="1:17" ht="15" customHeight="1" x14ac:dyDescent="0.3">
      <c r="A9" s="165" t="s">
        <v>41</v>
      </c>
      <c r="B9" s="172" t="s">
        <v>2</v>
      </c>
      <c r="C9" s="172" t="s">
        <v>7</v>
      </c>
      <c r="D9" s="172" t="s">
        <v>7</v>
      </c>
      <c r="E9" s="12"/>
      <c r="F9" s="12"/>
      <c r="G9" s="12"/>
      <c r="H9" s="12"/>
      <c r="I9" s="12"/>
      <c r="J9" s="163"/>
      <c r="K9" s="10" t="s">
        <v>147</v>
      </c>
      <c r="L9" s="72">
        <f>+D13</f>
        <v>1900</v>
      </c>
      <c r="M9" s="76">
        <f>+B23*L8</f>
        <v>1320</v>
      </c>
      <c r="N9" s="77">
        <f>+C23*M8</f>
        <v>891</v>
      </c>
      <c r="O9" s="78">
        <f>+D23*N8</f>
        <v>467.77500000000003</v>
      </c>
    </row>
    <row r="10" spans="1:17" ht="15" customHeight="1" thickBot="1" x14ac:dyDescent="0.35">
      <c r="A10" s="165" t="s">
        <v>41</v>
      </c>
      <c r="B10" s="172" t="s">
        <v>6</v>
      </c>
      <c r="C10" s="172" t="s">
        <v>44</v>
      </c>
      <c r="D10" s="172" t="s">
        <v>44</v>
      </c>
      <c r="E10" s="12"/>
      <c r="F10" s="12"/>
      <c r="G10" s="12"/>
      <c r="H10" s="12"/>
      <c r="I10" s="12"/>
      <c r="J10" s="163"/>
      <c r="L10" s="74" t="s">
        <v>107</v>
      </c>
      <c r="M10" s="75">
        <f>SUM(M9:O9)</f>
        <v>2678.7750000000001</v>
      </c>
      <c r="N10" s="9"/>
      <c r="O10" s="9"/>
    </row>
    <row r="11" spans="1:17" ht="15" customHeight="1" thickBot="1" x14ac:dyDescent="0.35">
      <c r="A11" s="165" t="s">
        <v>41</v>
      </c>
      <c r="B11" s="155">
        <v>2009</v>
      </c>
      <c r="C11" s="154">
        <v>450</v>
      </c>
      <c r="D11" s="153">
        <v>3200</v>
      </c>
      <c r="E11" s="12"/>
      <c r="F11" s="12"/>
      <c r="G11" s="12"/>
      <c r="H11" s="12"/>
      <c r="I11" s="12"/>
      <c r="J11" s="163"/>
    </row>
    <row r="12" spans="1:17" ht="15" customHeight="1" thickBot="1" x14ac:dyDescent="0.35">
      <c r="A12" s="165" t="s">
        <v>41</v>
      </c>
      <c r="B12" s="155">
        <v>2010</v>
      </c>
      <c r="C12" s="153">
        <v>1350</v>
      </c>
      <c r="D12" s="153">
        <v>2850</v>
      </c>
      <c r="E12" s="12"/>
      <c r="F12" s="12"/>
      <c r="G12" s="12"/>
      <c r="H12" s="12"/>
      <c r="I12" s="12"/>
      <c r="J12" s="163"/>
    </row>
    <row r="13" spans="1:17" ht="15" customHeight="1" thickBot="1" x14ac:dyDescent="0.35">
      <c r="A13" s="165" t="s">
        <v>41</v>
      </c>
      <c r="B13" s="155">
        <v>2011</v>
      </c>
      <c r="C13" s="153">
        <v>1650</v>
      </c>
      <c r="D13" s="153">
        <v>1900</v>
      </c>
      <c r="E13" s="12"/>
      <c r="F13" s="12"/>
      <c r="G13" s="12"/>
      <c r="H13" s="12"/>
      <c r="I13" s="12"/>
      <c r="J13" s="163"/>
    </row>
    <row r="14" spans="1:17" ht="15" customHeight="1" x14ac:dyDescent="0.3">
      <c r="A14" s="165" t="s">
        <v>41</v>
      </c>
      <c r="B14" s="15"/>
      <c r="C14" s="19"/>
      <c r="D14" s="19"/>
      <c r="E14" s="12"/>
      <c r="F14" s="12"/>
      <c r="G14" s="12"/>
      <c r="H14" s="12"/>
      <c r="I14" s="12"/>
      <c r="J14" s="163"/>
    </row>
    <row r="15" spans="1:17" ht="15" customHeight="1" x14ac:dyDescent="0.3">
      <c r="A15" s="165" t="s">
        <v>41</v>
      </c>
      <c r="B15" s="13" t="s">
        <v>62</v>
      </c>
      <c r="C15" s="12"/>
      <c r="D15" s="12"/>
      <c r="E15" s="12"/>
      <c r="F15" s="12"/>
      <c r="G15" s="12"/>
      <c r="H15" s="12"/>
      <c r="I15" s="12"/>
      <c r="J15" s="163"/>
    </row>
    <row r="16" spans="1:17" ht="15" customHeight="1" thickBot="1" x14ac:dyDescent="0.35">
      <c r="A16" s="165" t="s">
        <v>41</v>
      </c>
      <c r="B16" s="13"/>
      <c r="C16" s="12"/>
      <c r="D16" s="12"/>
      <c r="E16" s="12"/>
      <c r="F16" s="12"/>
      <c r="G16" s="12"/>
      <c r="H16" s="12"/>
      <c r="I16" s="12"/>
      <c r="J16" s="163"/>
    </row>
    <row r="17" spans="1:11" ht="15" customHeight="1" thickBot="1" x14ac:dyDescent="0.35">
      <c r="A17" s="165" t="s">
        <v>41</v>
      </c>
      <c r="B17" s="156" t="s">
        <v>47</v>
      </c>
      <c r="C17" s="156" t="s">
        <v>46</v>
      </c>
      <c r="D17" s="156" t="s">
        <v>45</v>
      </c>
      <c r="E17" s="12"/>
      <c r="F17" s="12"/>
      <c r="G17" s="12"/>
      <c r="H17" s="12"/>
      <c r="I17" s="12"/>
      <c r="J17" s="163"/>
    </row>
    <row r="18" spans="1:11" ht="15" customHeight="1" thickBot="1" x14ac:dyDescent="0.35">
      <c r="A18" s="165" t="s">
        <v>41</v>
      </c>
      <c r="B18" s="157">
        <v>0.9</v>
      </c>
      <c r="C18" s="157">
        <v>0.3</v>
      </c>
      <c r="D18" s="157">
        <v>0</v>
      </c>
      <c r="E18" s="12"/>
      <c r="F18" s="12"/>
      <c r="G18" s="12"/>
      <c r="H18" s="12"/>
      <c r="I18" s="12"/>
      <c r="J18" s="163"/>
    </row>
    <row r="19" spans="1:11" ht="15" customHeight="1" x14ac:dyDescent="0.3">
      <c r="A19" s="165" t="s">
        <v>41</v>
      </c>
      <c r="B19" s="17"/>
      <c r="C19" s="17"/>
      <c r="D19" s="17"/>
      <c r="E19" s="12"/>
      <c r="F19" s="12"/>
      <c r="G19" s="12"/>
      <c r="H19" s="12"/>
      <c r="I19" s="12"/>
      <c r="J19" s="163"/>
    </row>
    <row r="20" spans="1:11" ht="15" customHeight="1" x14ac:dyDescent="0.3">
      <c r="A20" s="165" t="s">
        <v>41</v>
      </c>
      <c r="B20" s="13" t="s">
        <v>61</v>
      </c>
      <c r="C20" s="12"/>
      <c r="D20" s="12"/>
      <c r="E20" s="12"/>
      <c r="F20" s="12"/>
      <c r="G20" s="12"/>
      <c r="H20" s="12"/>
      <c r="I20" s="12"/>
      <c r="J20" s="163"/>
    </row>
    <row r="21" spans="1:11" ht="15" customHeight="1" thickBot="1" x14ac:dyDescent="0.35">
      <c r="A21" s="165" t="s">
        <v>41</v>
      </c>
      <c r="B21" s="13"/>
      <c r="C21" s="12"/>
      <c r="D21" s="12"/>
      <c r="E21" s="12"/>
      <c r="F21" s="12"/>
      <c r="G21" s="12"/>
      <c r="H21" s="12"/>
      <c r="I21" s="12"/>
      <c r="J21" s="163"/>
    </row>
    <row r="22" spans="1:11" ht="15" customHeight="1" thickBot="1" x14ac:dyDescent="0.35">
      <c r="A22" s="165" t="s">
        <v>41</v>
      </c>
      <c r="B22" s="152" t="s">
        <v>47</v>
      </c>
      <c r="C22" s="152" t="s">
        <v>46</v>
      </c>
      <c r="D22" s="152" t="s">
        <v>45</v>
      </c>
      <c r="E22" s="12"/>
      <c r="F22" s="12"/>
      <c r="G22" s="12"/>
      <c r="H22" s="12"/>
      <c r="I22" s="12"/>
      <c r="J22" s="163"/>
      <c r="K22" s="10" t="s">
        <v>100</v>
      </c>
    </row>
    <row r="23" spans="1:11" ht="15" customHeight="1" thickBot="1" x14ac:dyDescent="0.35">
      <c r="A23" s="165" t="s">
        <v>41</v>
      </c>
      <c r="B23" s="173">
        <v>0.8</v>
      </c>
      <c r="C23" s="173">
        <v>0.6</v>
      </c>
      <c r="D23" s="174">
        <v>1.05</v>
      </c>
      <c r="E23" s="12"/>
      <c r="F23" s="12"/>
      <c r="G23" s="12"/>
      <c r="H23" s="12"/>
      <c r="I23" s="12"/>
      <c r="J23" s="163"/>
      <c r="K23" s="10" t="s">
        <v>144</v>
      </c>
    </row>
    <row r="24" spans="1:11" ht="15" customHeight="1" x14ac:dyDescent="0.3">
      <c r="A24" s="165" t="s">
        <v>41</v>
      </c>
      <c r="B24" s="17"/>
      <c r="C24" s="17"/>
      <c r="D24" s="12"/>
      <c r="E24" s="12"/>
      <c r="F24" s="12"/>
      <c r="G24" s="12"/>
      <c r="H24" s="12"/>
      <c r="I24" s="12"/>
      <c r="J24" s="163"/>
      <c r="K24" s="10" t="s">
        <v>145</v>
      </c>
    </row>
    <row r="25" spans="1:11" ht="15" customHeight="1" x14ac:dyDescent="0.3">
      <c r="A25" s="165" t="s">
        <v>41</v>
      </c>
      <c r="B25" s="13" t="s">
        <v>67</v>
      </c>
      <c r="C25" s="12"/>
      <c r="D25" s="12"/>
      <c r="E25" s="12"/>
      <c r="F25" s="12"/>
      <c r="G25" s="12"/>
      <c r="H25" s="12"/>
      <c r="I25" s="12"/>
      <c r="J25" s="163"/>
    </row>
    <row r="26" spans="1:11" ht="15" customHeight="1" x14ac:dyDescent="0.3">
      <c r="A26" s="165" t="s">
        <v>41</v>
      </c>
      <c r="B26" s="13"/>
      <c r="C26" s="12"/>
      <c r="D26" s="12"/>
      <c r="E26" s="12"/>
      <c r="F26" s="12"/>
      <c r="G26" s="12"/>
      <c r="H26" s="12"/>
      <c r="I26" s="12"/>
      <c r="J26" s="163"/>
    </row>
    <row r="27" spans="1:11" ht="15" customHeight="1" x14ac:dyDescent="0.3">
      <c r="A27" s="165">
        <v>1.5</v>
      </c>
      <c r="B27" s="13" t="s">
        <v>0</v>
      </c>
      <c r="C27" s="12"/>
      <c r="D27" s="12"/>
      <c r="E27" s="12"/>
      <c r="F27" s="12"/>
      <c r="G27" s="12"/>
      <c r="H27" s="12"/>
      <c r="I27" s="12"/>
      <c r="J27" s="163"/>
    </row>
    <row r="28" spans="1:11" ht="15" customHeight="1" x14ac:dyDescent="0.3">
      <c r="A28" s="165" t="s">
        <v>41</v>
      </c>
      <c r="B28" s="13" t="s">
        <v>66</v>
      </c>
      <c r="C28" s="12"/>
      <c r="D28" s="12"/>
      <c r="E28" s="12"/>
      <c r="F28" s="12"/>
      <c r="G28" s="12"/>
      <c r="H28" s="12"/>
      <c r="I28" s="12"/>
      <c r="J28" s="163"/>
    </row>
    <row r="29" spans="1:11" ht="15" customHeight="1" x14ac:dyDescent="0.3">
      <c r="A29" s="165" t="s">
        <v>41</v>
      </c>
      <c r="B29" s="13"/>
      <c r="C29" s="12"/>
      <c r="D29" s="12"/>
      <c r="E29" s="12"/>
      <c r="F29" s="12"/>
      <c r="G29" s="12"/>
      <c r="H29" s="12"/>
      <c r="I29" s="12"/>
      <c r="J29" s="163"/>
    </row>
    <row r="30" spans="1:11" ht="15" customHeight="1" x14ac:dyDescent="0.3">
      <c r="A30" s="165">
        <v>0.5</v>
      </c>
      <c r="B30" s="13" t="s">
        <v>1</v>
      </c>
      <c r="C30" s="12"/>
      <c r="D30" s="12"/>
      <c r="E30" s="12"/>
      <c r="F30" s="12"/>
      <c r="G30" s="12"/>
      <c r="H30" s="12"/>
      <c r="I30" s="12"/>
      <c r="J30" s="163"/>
    </row>
    <row r="31" spans="1:11" ht="15" customHeight="1" thickBot="1" x14ac:dyDescent="0.35">
      <c r="A31" s="166" t="s">
        <v>41</v>
      </c>
      <c r="B31" s="167" t="s">
        <v>65</v>
      </c>
      <c r="C31" s="168"/>
      <c r="D31" s="168"/>
      <c r="E31" s="168"/>
      <c r="F31" s="168"/>
      <c r="G31" s="168"/>
      <c r="H31" s="168"/>
      <c r="I31" s="168"/>
      <c r="J31" s="169"/>
    </row>
    <row r="32" spans="1:11" ht="15" customHeight="1" x14ac:dyDescent="0.3"/>
    <row r="33" ht="15" customHeight="1" x14ac:dyDescent="0.3"/>
    <row r="34" ht="15" customHeight="1" x14ac:dyDescent="0.3"/>
    <row r="35" ht="15" customHeight="1" x14ac:dyDescent="0.3"/>
    <row r="36" ht="15" customHeight="1" x14ac:dyDescent="0.3"/>
    <row r="37" ht="15" customHeight="1" x14ac:dyDescent="0.3"/>
    <row r="38" ht="15" customHeight="1" x14ac:dyDescent="0.3"/>
    <row r="39" ht="15" customHeight="1" x14ac:dyDescent="0.3"/>
    <row r="40" ht="15" customHeight="1" x14ac:dyDescent="0.3"/>
    <row r="41" ht="15" customHeight="1" x14ac:dyDescent="0.3"/>
    <row r="42" ht="15" customHeight="1" x14ac:dyDescent="0.3"/>
    <row r="43" ht="15" customHeight="1" x14ac:dyDescent="0.3"/>
    <row r="44" ht="15" customHeight="1" x14ac:dyDescent="0.3"/>
    <row r="45" ht="15" customHeight="1" x14ac:dyDescent="0.3"/>
    <row r="46" ht="15" customHeight="1" x14ac:dyDescent="0.3"/>
    <row r="47" ht="15" customHeight="1" x14ac:dyDescent="0.3"/>
    <row r="48"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sheetData>
  <protectedRanges>
    <protectedRange sqref="B2:C2" name="Range1"/>
  </protectedRanges>
  <conditionalFormatting sqref="B2">
    <cfRule type="cellIs" dxfId="18" priority="1" operator="equal">
      <formula>"Review"</formula>
    </cfRule>
    <cfRule type="cellIs" dxfId="17" priority="2" operator="equal">
      <formula>"Finished"</formula>
    </cfRule>
    <cfRule type="cellIs" dxfId="16" priority="3" operator="equal">
      <formula>"Incomplete"</formula>
    </cfRule>
  </conditionalFormatting>
  <dataValidations count="1">
    <dataValidation type="list" showInputMessage="1" showErrorMessage="1" sqref="B2" xr:uid="{00000000-0002-0000-0600-000000000000}">
      <formula1>"Incomplete, Finished, Review"</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Z200"/>
  <sheetViews>
    <sheetView showGridLines="0" workbookViewId="0"/>
  </sheetViews>
  <sheetFormatPr defaultColWidth="0" defaultRowHeight="15" customHeight="1" zeroHeight="1" x14ac:dyDescent="0.3"/>
  <cols>
    <col min="1" max="1" width="6.44140625" style="10" customWidth="1"/>
    <col min="2" max="2" width="11.109375" style="10" customWidth="1"/>
    <col min="3" max="5" width="13.44140625" style="10" customWidth="1"/>
    <col min="6" max="9" width="9.109375" style="10" customWidth="1"/>
    <col min="10" max="10" width="15.109375" style="10" bestFit="1" customWidth="1"/>
    <col min="11" max="52" width="9.109375" style="10" customWidth="1"/>
    <col min="53" max="16384" width="9.109375" style="10" hidden="1"/>
  </cols>
  <sheetData>
    <row r="1" spans="1:11" ht="15" customHeight="1" thickBot="1" x14ac:dyDescent="0.35">
      <c r="A1" s="159" t="s">
        <v>53</v>
      </c>
      <c r="B1" s="160"/>
      <c r="C1" s="160"/>
      <c r="D1" s="161"/>
      <c r="E1" s="161"/>
      <c r="F1" s="161"/>
      <c r="G1" s="161"/>
      <c r="H1" s="161"/>
      <c r="I1" s="162"/>
    </row>
    <row r="2" spans="1:11" ht="15" customHeight="1" thickBot="1" x14ac:dyDescent="0.35">
      <c r="A2" s="125">
        <v>17</v>
      </c>
      <c r="B2" s="124" t="s">
        <v>103</v>
      </c>
      <c r="C2" s="12"/>
      <c r="D2" s="12"/>
      <c r="E2" s="12"/>
      <c r="F2" s="12"/>
      <c r="G2" s="12"/>
      <c r="H2" s="12"/>
      <c r="I2" s="163"/>
    </row>
    <row r="3" spans="1:11" ht="15" customHeight="1" x14ac:dyDescent="0.3">
      <c r="A3" s="164" t="s">
        <v>42</v>
      </c>
      <c r="B3" s="12"/>
      <c r="C3" s="12"/>
      <c r="D3" s="12"/>
      <c r="E3" s="12"/>
      <c r="F3" s="12"/>
      <c r="G3" s="12"/>
      <c r="H3" s="12"/>
      <c r="I3" s="163"/>
    </row>
    <row r="4" spans="1:11" ht="15" customHeight="1" x14ac:dyDescent="0.3">
      <c r="A4" s="165">
        <v>1.25</v>
      </c>
      <c r="B4" s="12"/>
      <c r="C4" s="12"/>
      <c r="D4" s="12"/>
      <c r="E4" s="12"/>
      <c r="F4" s="12"/>
      <c r="G4" s="12"/>
      <c r="H4" s="12"/>
      <c r="I4" s="163"/>
    </row>
    <row r="5" spans="1:11" ht="15" customHeight="1" x14ac:dyDescent="0.3">
      <c r="A5" s="165" t="s">
        <v>41</v>
      </c>
      <c r="B5" s="13" t="s">
        <v>76</v>
      </c>
      <c r="C5" s="12"/>
      <c r="D5" s="12"/>
      <c r="E5" s="12"/>
      <c r="F5" s="12"/>
      <c r="G5" s="12"/>
      <c r="H5" s="12"/>
      <c r="I5" s="163"/>
    </row>
    <row r="6" spans="1:11" ht="15" customHeight="1" thickBot="1" x14ac:dyDescent="0.35">
      <c r="A6" s="165" t="s">
        <v>41</v>
      </c>
      <c r="B6" s="12"/>
      <c r="C6" s="12"/>
      <c r="D6" s="12"/>
      <c r="E6" s="12"/>
      <c r="F6" s="12"/>
      <c r="G6" s="12"/>
      <c r="H6" s="12"/>
      <c r="I6" s="163"/>
      <c r="J6" s="10" t="s">
        <v>99</v>
      </c>
    </row>
    <row r="7" spans="1:11" ht="15" customHeight="1" x14ac:dyDescent="0.3">
      <c r="A7" s="165" t="s">
        <v>41</v>
      </c>
      <c r="B7" s="170"/>
      <c r="C7" s="170"/>
      <c r="D7" s="146" t="s">
        <v>75</v>
      </c>
      <c r="E7" s="146" t="s">
        <v>75</v>
      </c>
      <c r="F7" s="12"/>
      <c r="G7" s="12"/>
      <c r="H7" s="12"/>
      <c r="I7" s="163"/>
      <c r="J7" s="10" t="s">
        <v>136</v>
      </c>
      <c r="K7" s="10">
        <f>(D12-1)*E12/(E12-D12)+1</f>
        <v>1.425454545454546</v>
      </c>
    </row>
    <row r="8" spans="1:11" ht="15" customHeight="1" x14ac:dyDescent="0.3">
      <c r="A8" s="165" t="s">
        <v>41</v>
      </c>
      <c r="B8" s="172" t="s">
        <v>2</v>
      </c>
      <c r="C8" s="172" t="s">
        <v>10</v>
      </c>
      <c r="D8" s="172" t="s">
        <v>57</v>
      </c>
      <c r="E8" s="172" t="s">
        <v>74</v>
      </c>
      <c r="F8" s="12"/>
      <c r="G8" s="12"/>
      <c r="H8" s="12"/>
      <c r="I8" s="163"/>
      <c r="J8" s="10" t="s">
        <v>138</v>
      </c>
      <c r="K8" s="68">
        <f>+K7*C12</f>
        <v>156.80000000000007</v>
      </c>
    </row>
    <row r="9" spans="1:11" ht="15" customHeight="1" thickBot="1" x14ac:dyDescent="0.35">
      <c r="A9" s="165" t="s">
        <v>41</v>
      </c>
      <c r="B9" s="147" t="s">
        <v>6</v>
      </c>
      <c r="C9" s="147" t="s">
        <v>68</v>
      </c>
      <c r="D9" s="147" t="s">
        <v>56</v>
      </c>
      <c r="E9" s="147" t="s">
        <v>56</v>
      </c>
      <c r="F9" s="12"/>
      <c r="G9" s="12"/>
      <c r="H9" s="12"/>
      <c r="I9" s="163"/>
    </row>
    <row r="10" spans="1:11" ht="15" customHeight="1" thickBot="1" x14ac:dyDescent="0.35">
      <c r="A10" s="165" t="s">
        <v>41</v>
      </c>
      <c r="B10" s="155">
        <v>2010</v>
      </c>
      <c r="C10" s="154">
        <v>30</v>
      </c>
      <c r="D10" s="174">
        <v>1.0049999999999999</v>
      </c>
      <c r="E10" s="174">
        <v>1.105</v>
      </c>
      <c r="F10" s="12"/>
      <c r="G10" s="12"/>
      <c r="H10" s="12"/>
      <c r="I10" s="163"/>
      <c r="J10" s="10" t="s">
        <v>100</v>
      </c>
    </row>
    <row r="11" spans="1:11" ht="15" customHeight="1" thickBot="1" x14ac:dyDescent="0.35">
      <c r="A11" s="165" t="s">
        <v>41</v>
      </c>
      <c r="B11" s="155">
        <v>2011</v>
      </c>
      <c r="C11" s="154">
        <v>60</v>
      </c>
      <c r="D11" s="174">
        <v>1.0349999999999999</v>
      </c>
      <c r="E11" s="174">
        <v>1.2350000000000001</v>
      </c>
      <c r="F11" s="12"/>
      <c r="G11" s="12"/>
      <c r="H11" s="12"/>
      <c r="I11" s="163"/>
      <c r="J11" s="10" t="s">
        <v>142</v>
      </c>
    </row>
    <row r="12" spans="1:11" ht="15" customHeight="1" thickBot="1" x14ac:dyDescent="0.35">
      <c r="A12" s="165" t="s">
        <v>41</v>
      </c>
      <c r="B12" s="155">
        <v>2012</v>
      </c>
      <c r="C12" s="154">
        <v>110</v>
      </c>
      <c r="D12" s="175">
        <v>1.1200000000000001</v>
      </c>
      <c r="E12" s="175">
        <v>1.56</v>
      </c>
      <c r="F12" s="12"/>
      <c r="G12" s="12"/>
      <c r="H12" s="12"/>
      <c r="I12" s="163"/>
      <c r="J12" s="10" t="s">
        <v>143</v>
      </c>
    </row>
    <row r="13" spans="1:11" ht="15" customHeight="1" x14ac:dyDescent="0.3">
      <c r="A13" s="165" t="s">
        <v>41</v>
      </c>
      <c r="B13" s="21"/>
      <c r="C13" s="20"/>
      <c r="D13" s="20"/>
      <c r="E13" s="12"/>
      <c r="F13" s="12"/>
      <c r="G13" s="12"/>
      <c r="H13" s="12"/>
      <c r="I13" s="163"/>
      <c r="J13" s="70" t="s">
        <v>129</v>
      </c>
    </row>
    <row r="14" spans="1:11" ht="15" customHeight="1" x14ac:dyDescent="0.3">
      <c r="A14" s="165">
        <v>0.5</v>
      </c>
      <c r="B14" s="13" t="s">
        <v>0</v>
      </c>
      <c r="C14" s="12"/>
      <c r="D14" s="12"/>
      <c r="E14" s="12"/>
      <c r="F14" s="12"/>
      <c r="G14" s="12"/>
      <c r="H14" s="12"/>
      <c r="I14" s="163"/>
      <c r="J14" s="10" t="s">
        <v>139</v>
      </c>
    </row>
    <row r="15" spans="1:11" ht="15" customHeight="1" x14ac:dyDescent="0.3">
      <c r="A15" s="165" t="s">
        <v>41</v>
      </c>
      <c r="B15" s="13" t="s">
        <v>73</v>
      </c>
      <c r="C15" s="12"/>
      <c r="D15" s="12"/>
      <c r="E15" s="12"/>
      <c r="F15" s="12"/>
      <c r="G15" s="12"/>
      <c r="H15" s="12"/>
      <c r="I15" s="163"/>
      <c r="J15" s="69" t="s">
        <v>141</v>
      </c>
    </row>
    <row r="16" spans="1:11" ht="15" customHeight="1" x14ac:dyDescent="0.3">
      <c r="A16" s="165" t="s">
        <v>41</v>
      </c>
      <c r="B16" s="13" t="s">
        <v>72</v>
      </c>
      <c r="C16" s="12"/>
      <c r="D16" s="12"/>
      <c r="E16" s="12"/>
      <c r="F16" s="12"/>
      <c r="G16" s="12"/>
      <c r="H16" s="12"/>
      <c r="I16" s="163"/>
    </row>
    <row r="17" spans="1:10" ht="15" customHeight="1" x14ac:dyDescent="0.3">
      <c r="A17" s="165" t="s">
        <v>41</v>
      </c>
      <c r="B17" s="13"/>
      <c r="C17" s="12"/>
      <c r="D17" s="12"/>
      <c r="E17" s="12"/>
      <c r="F17" s="12"/>
      <c r="G17" s="12"/>
      <c r="H17" s="12"/>
      <c r="I17" s="163"/>
      <c r="J17" s="10" t="s">
        <v>120</v>
      </c>
    </row>
    <row r="18" spans="1:10" ht="15" customHeight="1" x14ac:dyDescent="0.3">
      <c r="A18" s="165">
        <v>0.5</v>
      </c>
      <c r="B18" s="13" t="s">
        <v>1</v>
      </c>
      <c r="C18" s="12"/>
      <c r="D18" s="12"/>
      <c r="E18" s="12"/>
      <c r="F18" s="12"/>
      <c r="G18" s="12"/>
      <c r="H18" s="12"/>
      <c r="I18" s="163"/>
      <c r="J18" s="10" t="s">
        <v>140</v>
      </c>
    </row>
    <row r="19" spans="1:10" ht="15" customHeight="1" x14ac:dyDescent="0.3">
      <c r="A19" s="165" t="s">
        <v>41</v>
      </c>
      <c r="B19" s="13" t="s">
        <v>71</v>
      </c>
      <c r="C19" s="12"/>
      <c r="D19" s="12"/>
      <c r="E19" s="12"/>
      <c r="F19" s="12"/>
      <c r="G19" s="12"/>
      <c r="H19" s="12"/>
      <c r="I19" s="163"/>
    </row>
    <row r="20" spans="1:10" ht="15" customHeight="1" x14ac:dyDescent="0.3">
      <c r="A20" s="165" t="s">
        <v>41</v>
      </c>
      <c r="B20" s="13"/>
      <c r="C20" s="12"/>
      <c r="D20" s="12"/>
      <c r="E20" s="12"/>
      <c r="F20" s="12"/>
      <c r="G20" s="12"/>
      <c r="H20" s="12"/>
      <c r="I20" s="163"/>
    </row>
    <row r="21" spans="1:10" ht="15" customHeight="1" x14ac:dyDescent="0.3">
      <c r="A21" s="165">
        <v>0.25</v>
      </c>
      <c r="B21" s="13" t="s">
        <v>8</v>
      </c>
      <c r="C21" s="12"/>
      <c r="D21" s="12"/>
      <c r="E21" s="12"/>
      <c r="F21" s="12"/>
      <c r="G21" s="12"/>
      <c r="H21" s="12"/>
      <c r="I21" s="163"/>
    </row>
    <row r="22" spans="1:10" ht="15" customHeight="1" thickBot="1" x14ac:dyDescent="0.35">
      <c r="A22" s="166" t="s">
        <v>41</v>
      </c>
      <c r="B22" s="167" t="s">
        <v>70</v>
      </c>
      <c r="C22" s="168"/>
      <c r="D22" s="168"/>
      <c r="E22" s="168"/>
      <c r="F22" s="168"/>
      <c r="G22" s="168"/>
      <c r="H22" s="168"/>
      <c r="I22" s="169"/>
    </row>
    <row r="23" spans="1:10" ht="15" customHeight="1" x14ac:dyDescent="0.3"/>
    <row r="24" spans="1:10" ht="15" customHeight="1" x14ac:dyDescent="0.3"/>
    <row r="25" spans="1:10" ht="15" customHeight="1" x14ac:dyDescent="0.3"/>
    <row r="26" spans="1:10" ht="15" customHeight="1" x14ac:dyDescent="0.3"/>
    <row r="27" spans="1:10" ht="15" customHeight="1" x14ac:dyDescent="0.3"/>
    <row r="28" spans="1:10" ht="15" customHeight="1" x14ac:dyDescent="0.3"/>
    <row r="29" spans="1:10" ht="15" customHeight="1" x14ac:dyDescent="0.3"/>
    <row r="30" spans="1:10" ht="15" customHeight="1" x14ac:dyDescent="0.3"/>
    <row r="31" spans="1:10" ht="15" customHeight="1" x14ac:dyDescent="0.3"/>
    <row r="32" spans="1:10" ht="15" customHeight="1" x14ac:dyDescent="0.3"/>
    <row r="33" ht="15" customHeight="1" x14ac:dyDescent="0.3"/>
    <row r="34" ht="15" customHeight="1" x14ac:dyDescent="0.3"/>
    <row r="35" ht="15" customHeight="1" x14ac:dyDescent="0.3"/>
    <row r="36" ht="15" customHeight="1" x14ac:dyDescent="0.3"/>
    <row r="37" ht="15" customHeight="1" x14ac:dyDescent="0.3"/>
    <row r="38" ht="15" customHeight="1" x14ac:dyDescent="0.3"/>
    <row r="39" ht="15" customHeight="1" x14ac:dyDescent="0.3"/>
    <row r="40" ht="15" customHeight="1" x14ac:dyDescent="0.3"/>
    <row r="41" ht="15" customHeight="1" x14ac:dyDescent="0.3"/>
    <row r="42" ht="15" customHeight="1" x14ac:dyDescent="0.3"/>
    <row r="43" ht="15" customHeight="1" x14ac:dyDescent="0.3"/>
    <row r="44" ht="15" customHeight="1" x14ac:dyDescent="0.3"/>
    <row r="45" ht="15" customHeight="1" x14ac:dyDescent="0.3"/>
    <row r="46" ht="15" customHeight="1" x14ac:dyDescent="0.3"/>
    <row r="47" ht="15" customHeight="1" x14ac:dyDescent="0.3"/>
    <row r="48"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sheetData>
  <protectedRanges>
    <protectedRange sqref="B2:C2" name="Range1"/>
  </protectedRanges>
  <conditionalFormatting sqref="B2">
    <cfRule type="cellIs" dxfId="15" priority="1" operator="equal">
      <formula>"Review"</formula>
    </cfRule>
    <cfRule type="cellIs" dxfId="14" priority="2" operator="equal">
      <formula>"Finished"</formula>
    </cfRule>
    <cfRule type="cellIs" dxfId="13" priority="3" operator="equal">
      <formula>"Incomplete"</formula>
    </cfRule>
  </conditionalFormatting>
  <dataValidations count="1">
    <dataValidation type="list" showInputMessage="1" showErrorMessage="1" sqref="B2" xr:uid="{00000000-0002-0000-0700-000000000000}">
      <formula1>"Incomplete, Finished, Review"</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Z200"/>
  <sheetViews>
    <sheetView showGridLines="0" workbookViewId="0"/>
  </sheetViews>
  <sheetFormatPr defaultColWidth="0" defaultRowHeight="15" customHeight="1" zeroHeight="1" x14ac:dyDescent="0.3"/>
  <cols>
    <col min="1" max="1" width="6.44140625" style="10" customWidth="1"/>
    <col min="2" max="2" width="11" style="10" customWidth="1"/>
    <col min="3" max="4" width="20.109375" style="10" customWidth="1"/>
    <col min="5" max="5" width="12.109375" style="10" customWidth="1"/>
    <col min="6" max="10" width="9.109375" style="10" customWidth="1"/>
    <col min="11" max="11" width="13.88671875" style="10" customWidth="1"/>
    <col min="12" max="52" width="9.109375" style="10" customWidth="1"/>
    <col min="53" max="16384" width="9.109375" style="10" hidden="1"/>
  </cols>
  <sheetData>
    <row r="1" spans="1:12" ht="15" customHeight="1" thickBot="1" x14ac:dyDescent="0.35">
      <c r="A1" s="159" t="s">
        <v>54</v>
      </c>
      <c r="B1" s="160"/>
      <c r="C1" s="160"/>
      <c r="D1" s="161"/>
      <c r="E1" s="161"/>
      <c r="F1" s="161"/>
      <c r="G1" s="161"/>
      <c r="H1" s="161"/>
      <c r="I1" s="161"/>
      <c r="J1" s="162"/>
    </row>
    <row r="2" spans="1:12" ht="15" customHeight="1" thickBot="1" x14ac:dyDescent="0.35">
      <c r="A2" s="125">
        <v>23</v>
      </c>
      <c r="B2" s="124" t="s">
        <v>103</v>
      </c>
      <c r="C2" s="12"/>
      <c r="D2" s="12"/>
      <c r="E2" s="12"/>
      <c r="F2" s="12"/>
      <c r="G2" s="12"/>
      <c r="H2" s="12"/>
      <c r="I2" s="12"/>
      <c r="J2" s="163"/>
    </row>
    <row r="3" spans="1:12" ht="15" customHeight="1" x14ac:dyDescent="0.3">
      <c r="A3" s="164" t="s">
        <v>42</v>
      </c>
      <c r="B3" s="12"/>
      <c r="C3" s="12"/>
      <c r="D3" s="12"/>
      <c r="E3" s="12"/>
      <c r="F3" s="12"/>
      <c r="G3" s="12"/>
      <c r="H3" s="12"/>
      <c r="I3" s="12"/>
      <c r="J3" s="163"/>
      <c r="K3" s="10" t="s">
        <v>99</v>
      </c>
    </row>
    <row r="4" spans="1:12" ht="15" customHeight="1" x14ac:dyDescent="0.3">
      <c r="A4" s="165">
        <v>1.75</v>
      </c>
      <c r="B4" s="12"/>
      <c r="C4" s="12"/>
      <c r="D4" s="12"/>
      <c r="E4" s="12"/>
      <c r="F4" s="12"/>
      <c r="G4" s="12"/>
      <c r="H4" s="12"/>
      <c r="I4" s="12"/>
      <c r="J4" s="163"/>
      <c r="K4" s="10" t="s">
        <v>130</v>
      </c>
      <c r="L4" s="61">
        <f>+C10-D10</f>
        <v>650</v>
      </c>
    </row>
    <row r="5" spans="1:12" ht="15" customHeight="1" x14ac:dyDescent="0.3">
      <c r="A5" s="165" t="s">
        <v>41</v>
      </c>
      <c r="B5" s="13" t="s">
        <v>55</v>
      </c>
      <c r="C5" s="12"/>
      <c r="D5" s="12"/>
      <c r="E5" s="12"/>
      <c r="F5" s="12"/>
      <c r="G5" s="12"/>
      <c r="H5" s="12"/>
      <c r="I5" s="12"/>
      <c r="J5" s="163"/>
      <c r="K5" s="10" t="s">
        <v>131</v>
      </c>
    </row>
    <row r="6" spans="1:12" ht="15" customHeight="1" thickBot="1" x14ac:dyDescent="0.35">
      <c r="A6" s="165" t="s">
        <v>41</v>
      </c>
      <c r="B6" s="13"/>
      <c r="C6" s="12"/>
      <c r="D6" s="12"/>
      <c r="E6" s="12"/>
      <c r="F6" s="12"/>
      <c r="G6" s="12"/>
      <c r="H6" s="12"/>
      <c r="I6" s="12"/>
      <c r="J6" s="163"/>
      <c r="K6" s="10" t="s">
        <v>132</v>
      </c>
      <c r="L6" s="62">
        <f>+B18/L4</f>
        <v>0.66615384615384621</v>
      </c>
    </row>
    <row r="7" spans="1:12" ht="15" customHeight="1" x14ac:dyDescent="0.3">
      <c r="A7" s="165" t="s">
        <v>41</v>
      </c>
      <c r="B7" s="176"/>
      <c r="C7" s="178" t="s">
        <v>14</v>
      </c>
      <c r="D7" s="170"/>
      <c r="E7" s="146"/>
      <c r="F7" s="12"/>
      <c r="G7" s="12"/>
      <c r="H7" s="12"/>
      <c r="I7" s="12"/>
      <c r="J7" s="163"/>
      <c r="K7" s="10" t="s">
        <v>133</v>
      </c>
    </row>
    <row r="8" spans="1:12" ht="15" customHeight="1" x14ac:dyDescent="0.3">
      <c r="A8" s="165" t="s">
        <v>41</v>
      </c>
      <c r="B8" s="177" t="s">
        <v>2</v>
      </c>
      <c r="C8" s="177" t="s">
        <v>5</v>
      </c>
      <c r="D8" s="172" t="s">
        <v>4</v>
      </c>
      <c r="E8" s="172" t="s">
        <v>3</v>
      </c>
      <c r="F8" s="12"/>
      <c r="G8" s="12"/>
      <c r="H8" s="12"/>
      <c r="I8" s="12"/>
      <c r="J8" s="163"/>
      <c r="K8" s="10" t="s">
        <v>134</v>
      </c>
    </row>
    <row r="9" spans="1:12" ht="15" customHeight="1" thickBot="1" x14ac:dyDescent="0.35">
      <c r="A9" s="165" t="s">
        <v>41</v>
      </c>
      <c r="B9" s="177" t="s">
        <v>6</v>
      </c>
      <c r="C9" s="177" t="s">
        <v>7</v>
      </c>
      <c r="D9" s="172" t="s">
        <v>7</v>
      </c>
      <c r="E9" s="172" t="s">
        <v>7</v>
      </c>
      <c r="F9" s="12"/>
      <c r="G9" s="12"/>
      <c r="H9" s="12"/>
      <c r="I9" s="12"/>
      <c r="J9" s="163"/>
      <c r="K9" s="63" t="s">
        <v>135</v>
      </c>
      <c r="L9" s="64">
        <f>(C15-L6)/(1-L6)</f>
        <v>0.40092165898617516</v>
      </c>
    </row>
    <row r="10" spans="1:12" ht="15" customHeight="1" thickBot="1" x14ac:dyDescent="0.35">
      <c r="A10" s="165" t="s">
        <v>41</v>
      </c>
      <c r="B10" s="179">
        <v>2013</v>
      </c>
      <c r="C10" s="181">
        <v>1150</v>
      </c>
      <c r="D10" s="182">
        <v>500</v>
      </c>
      <c r="E10" s="182">
        <v>250</v>
      </c>
      <c r="F10" s="12"/>
      <c r="G10" s="12"/>
      <c r="H10" s="12"/>
      <c r="I10" s="12"/>
      <c r="J10" s="163"/>
    </row>
    <row r="11" spans="1:12" ht="15" customHeight="1" thickBot="1" x14ac:dyDescent="0.35">
      <c r="A11" s="165" t="s">
        <v>41</v>
      </c>
      <c r="B11" s="24"/>
      <c r="C11" s="27"/>
      <c r="D11" s="26"/>
      <c r="E11" s="26"/>
      <c r="F11" s="12"/>
      <c r="G11" s="12"/>
      <c r="H11" s="12"/>
      <c r="I11" s="12"/>
      <c r="J11" s="163"/>
    </row>
    <row r="12" spans="1:12" ht="15" customHeight="1" x14ac:dyDescent="0.3">
      <c r="A12" s="165" t="s">
        <v>41</v>
      </c>
      <c r="B12" s="178" t="s">
        <v>52</v>
      </c>
      <c r="C12" s="178" t="s">
        <v>87</v>
      </c>
      <c r="D12" s="176" t="s">
        <v>87</v>
      </c>
      <c r="E12" s="12"/>
      <c r="F12" s="12"/>
      <c r="G12" s="12"/>
      <c r="H12" s="12"/>
      <c r="I12" s="12"/>
      <c r="J12" s="163"/>
      <c r="K12" s="10" t="s">
        <v>100</v>
      </c>
    </row>
    <row r="13" spans="1:12" ht="15" customHeight="1" thickBot="1" x14ac:dyDescent="0.35">
      <c r="A13" s="165" t="s">
        <v>41</v>
      </c>
      <c r="B13" s="177" t="s">
        <v>51</v>
      </c>
      <c r="C13" s="177" t="s">
        <v>86</v>
      </c>
      <c r="D13" s="177" t="s">
        <v>85</v>
      </c>
      <c r="E13" s="12"/>
      <c r="F13" s="12"/>
      <c r="G13" s="12"/>
      <c r="H13" s="12"/>
      <c r="I13" s="12"/>
      <c r="J13" s="163"/>
      <c r="K13" s="10" t="s">
        <v>10</v>
      </c>
      <c r="L13" s="61">
        <f>(D10+B18)-(E10+B19)</f>
        <v>289</v>
      </c>
    </row>
    <row r="14" spans="1:12" ht="15" customHeight="1" thickBot="1" x14ac:dyDescent="0.35">
      <c r="A14" s="165" t="s">
        <v>41</v>
      </c>
      <c r="B14" s="179">
        <v>36</v>
      </c>
      <c r="C14" s="180">
        <v>1</v>
      </c>
      <c r="D14" s="180">
        <v>1</v>
      </c>
      <c r="E14" s="12"/>
      <c r="F14" s="12"/>
      <c r="G14" s="12"/>
      <c r="H14" s="12"/>
      <c r="I14" s="12"/>
      <c r="J14" s="163"/>
      <c r="K14" s="81" t="s">
        <v>156</v>
      </c>
    </row>
    <row r="15" spans="1:12" ht="15" customHeight="1" thickBot="1" x14ac:dyDescent="0.35">
      <c r="A15" s="165" t="s">
        <v>41</v>
      </c>
      <c r="B15" s="179">
        <v>24</v>
      </c>
      <c r="C15" s="156" t="s">
        <v>84</v>
      </c>
      <c r="D15" s="180">
        <v>0.55000000000000004</v>
      </c>
      <c r="E15" s="12"/>
      <c r="F15" s="12"/>
      <c r="G15" s="25"/>
      <c r="H15" s="12"/>
      <c r="I15" s="12"/>
      <c r="J15" s="163"/>
      <c r="K15" s="63" t="s">
        <v>137</v>
      </c>
      <c r="L15" s="66">
        <f>(1/C15-1)*1/D15/(1/D15-1/C15)+1</f>
        <v>1.8</v>
      </c>
    </row>
    <row r="16" spans="1:12" ht="15" customHeight="1" thickBot="1" x14ac:dyDescent="0.35">
      <c r="A16" s="165" t="s">
        <v>41</v>
      </c>
      <c r="B16" s="179">
        <v>12</v>
      </c>
      <c r="C16" s="156" t="s">
        <v>12</v>
      </c>
      <c r="D16" s="180">
        <v>0.2</v>
      </c>
      <c r="E16" s="12"/>
      <c r="F16" s="12"/>
      <c r="G16" s="12"/>
      <c r="H16" s="12"/>
      <c r="I16" s="12"/>
      <c r="J16" s="163"/>
      <c r="K16" s="10" t="s">
        <v>126</v>
      </c>
      <c r="L16" s="67">
        <f>L15*L13</f>
        <v>520.20000000000005</v>
      </c>
    </row>
    <row r="17" spans="1:10" ht="15" customHeight="1" thickBot="1" x14ac:dyDescent="0.35">
      <c r="A17" s="165" t="s">
        <v>41</v>
      </c>
      <c r="B17" s="24"/>
      <c r="C17" s="22"/>
      <c r="D17" s="18"/>
      <c r="E17" s="23"/>
      <c r="F17" s="18"/>
      <c r="G17" s="12"/>
      <c r="H17" s="12"/>
      <c r="I17" s="12"/>
      <c r="J17" s="163"/>
    </row>
    <row r="18" spans="1:10" ht="15" customHeight="1" thickBot="1" x14ac:dyDescent="0.35">
      <c r="A18" s="165" t="s">
        <v>41</v>
      </c>
      <c r="B18" s="183">
        <v>433</v>
      </c>
      <c r="C18" s="13" t="s">
        <v>83</v>
      </c>
      <c r="D18" s="12"/>
      <c r="E18" s="12"/>
      <c r="F18" s="12"/>
      <c r="G18" s="12"/>
      <c r="H18" s="12"/>
      <c r="I18" s="12"/>
      <c r="J18" s="163"/>
    </row>
    <row r="19" spans="1:10" ht="15" customHeight="1" thickBot="1" x14ac:dyDescent="0.35">
      <c r="A19" s="165" t="s">
        <v>41</v>
      </c>
      <c r="B19" s="183">
        <v>394</v>
      </c>
      <c r="C19" s="13" t="s">
        <v>82</v>
      </c>
      <c r="D19" s="12"/>
      <c r="E19" s="12"/>
      <c r="F19" s="12"/>
      <c r="G19" s="12"/>
      <c r="H19" s="12"/>
      <c r="I19" s="12"/>
      <c r="J19" s="163"/>
    </row>
    <row r="20" spans="1:10" ht="15" customHeight="1" x14ac:dyDescent="0.3">
      <c r="A20" s="165" t="s">
        <v>41</v>
      </c>
      <c r="B20" s="16"/>
      <c r="C20" s="12"/>
      <c r="D20" s="12"/>
      <c r="E20" s="12"/>
      <c r="F20" s="12"/>
      <c r="G20" s="12"/>
      <c r="H20" s="12"/>
      <c r="I20" s="12"/>
      <c r="J20" s="163"/>
    </row>
    <row r="21" spans="1:10" ht="15" customHeight="1" x14ac:dyDescent="0.3">
      <c r="A21" s="165">
        <v>0.75</v>
      </c>
      <c r="B21" s="16" t="s">
        <v>0</v>
      </c>
      <c r="C21" s="12"/>
      <c r="D21" s="12"/>
      <c r="E21" s="12"/>
      <c r="F21" s="12"/>
      <c r="G21" s="12"/>
      <c r="H21" s="12"/>
      <c r="I21" s="12"/>
      <c r="J21" s="163"/>
    </row>
    <row r="22" spans="1:10" ht="15" customHeight="1" x14ac:dyDescent="0.3">
      <c r="A22" s="165" t="s">
        <v>41</v>
      </c>
      <c r="B22" s="16" t="s">
        <v>81</v>
      </c>
      <c r="C22" s="12"/>
      <c r="D22" s="12"/>
      <c r="E22" s="12"/>
      <c r="F22" s="12"/>
      <c r="G22" s="12"/>
      <c r="H22" s="12"/>
      <c r="I22" s="12"/>
      <c r="J22" s="163"/>
    </row>
    <row r="23" spans="1:10" ht="15" customHeight="1" x14ac:dyDescent="0.3">
      <c r="A23" s="165" t="s">
        <v>41</v>
      </c>
      <c r="B23" s="16"/>
      <c r="C23" s="12"/>
      <c r="D23" s="12"/>
      <c r="E23" s="12"/>
      <c r="F23" s="12"/>
      <c r="G23" s="12"/>
      <c r="H23" s="12"/>
      <c r="I23" s="12"/>
      <c r="J23" s="163"/>
    </row>
    <row r="24" spans="1:10" ht="15" customHeight="1" x14ac:dyDescent="0.3">
      <c r="A24" s="165">
        <v>1</v>
      </c>
      <c r="B24" s="16" t="s">
        <v>1</v>
      </c>
      <c r="C24" s="12"/>
      <c r="D24" s="12"/>
      <c r="E24" s="12"/>
      <c r="F24" s="12"/>
      <c r="G24" s="12"/>
      <c r="H24" s="12"/>
      <c r="I24" s="12"/>
      <c r="J24" s="163"/>
    </row>
    <row r="25" spans="1:10" ht="15" customHeight="1" x14ac:dyDescent="0.3">
      <c r="A25" s="165" t="s">
        <v>41</v>
      </c>
      <c r="B25" s="16" t="s">
        <v>80</v>
      </c>
      <c r="C25" s="12"/>
      <c r="D25" s="12"/>
      <c r="E25" s="12"/>
      <c r="F25" s="12"/>
      <c r="G25" s="12"/>
      <c r="H25" s="12"/>
      <c r="I25" s="12"/>
      <c r="J25" s="163"/>
    </row>
    <row r="26" spans="1:10" ht="15" customHeight="1" x14ac:dyDescent="0.3">
      <c r="A26" s="165" t="s">
        <v>41</v>
      </c>
      <c r="B26" s="16" t="s">
        <v>79</v>
      </c>
      <c r="C26" s="12"/>
      <c r="D26" s="12"/>
      <c r="E26" s="12"/>
      <c r="F26" s="12"/>
      <c r="G26" s="12"/>
      <c r="H26" s="12"/>
      <c r="I26" s="12"/>
      <c r="J26" s="163"/>
    </row>
    <row r="27" spans="1:10" ht="15" customHeight="1" x14ac:dyDescent="0.3">
      <c r="A27" s="165" t="s">
        <v>41</v>
      </c>
      <c r="B27" s="13" t="s">
        <v>78</v>
      </c>
      <c r="C27" s="12"/>
      <c r="D27" s="12"/>
      <c r="E27" s="12"/>
      <c r="F27" s="12"/>
      <c r="G27" s="12"/>
      <c r="H27" s="12"/>
      <c r="I27" s="12"/>
      <c r="J27" s="163"/>
    </row>
    <row r="28" spans="1:10" ht="15" customHeight="1" thickBot="1" x14ac:dyDescent="0.35">
      <c r="A28" s="166" t="s">
        <v>41</v>
      </c>
      <c r="B28" s="167" t="s">
        <v>77</v>
      </c>
      <c r="C28" s="168"/>
      <c r="D28" s="168"/>
      <c r="E28" s="168"/>
      <c r="F28" s="168"/>
      <c r="G28" s="168"/>
      <c r="H28" s="168"/>
      <c r="I28" s="168"/>
      <c r="J28" s="169"/>
    </row>
    <row r="29" spans="1:10" ht="15" customHeight="1" x14ac:dyDescent="0.3"/>
    <row r="30" spans="1:10" ht="15" customHeight="1" x14ac:dyDescent="0.3"/>
    <row r="31" spans="1:10" ht="15" customHeight="1" x14ac:dyDescent="0.3"/>
    <row r="32" spans="1:10" ht="15" customHeight="1" x14ac:dyDescent="0.3"/>
    <row r="33" ht="15" customHeight="1" x14ac:dyDescent="0.3"/>
    <row r="34" ht="15" customHeight="1" x14ac:dyDescent="0.3"/>
    <row r="35" ht="15" customHeight="1" x14ac:dyDescent="0.3"/>
    <row r="36" ht="15" customHeight="1" x14ac:dyDescent="0.3"/>
    <row r="37" ht="15" customHeight="1" x14ac:dyDescent="0.3"/>
    <row r="38" ht="15" customHeight="1" x14ac:dyDescent="0.3"/>
    <row r="39" ht="15" customHeight="1" x14ac:dyDescent="0.3"/>
    <row r="40" ht="15" customHeight="1" x14ac:dyDescent="0.3"/>
    <row r="41" ht="15" customHeight="1" x14ac:dyDescent="0.3"/>
    <row r="42" ht="15" customHeight="1" x14ac:dyDescent="0.3"/>
    <row r="43" ht="15" customHeight="1" x14ac:dyDescent="0.3"/>
    <row r="44" ht="15" customHeight="1" x14ac:dyDescent="0.3"/>
    <row r="45" ht="15" customHeight="1" x14ac:dyDescent="0.3"/>
    <row r="46" ht="15" customHeight="1" x14ac:dyDescent="0.3"/>
    <row r="47" ht="15" customHeight="1" x14ac:dyDescent="0.3"/>
    <row r="48" ht="15" customHeight="1" x14ac:dyDescent="0.3"/>
    <row r="49" ht="15" customHeight="1" x14ac:dyDescent="0.3"/>
    <row r="50" ht="15" customHeight="1" x14ac:dyDescent="0.3"/>
    <row r="51" ht="15" customHeight="1" x14ac:dyDescent="0.3"/>
    <row r="52" ht="15" customHeight="1" x14ac:dyDescent="0.3"/>
    <row r="53" ht="15" customHeight="1" x14ac:dyDescent="0.3"/>
    <row r="54" ht="15" customHeight="1" x14ac:dyDescent="0.3"/>
    <row r="55" ht="15" customHeight="1" x14ac:dyDescent="0.3"/>
    <row r="56" ht="15" customHeight="1" x14ac:dyDescent="0.3"/>
    <row r="57" ht="15" customHeight="1" x14ac:dyDescent="0.3"/>
    <row r="58" ht="15" customHeight="1" x14ac:dyDescent="0.3"/>
    <row r="59" ht="15" customHeight="1" x14ac:dyDescent="0.3"/>
    <row r="60" ht="15" customHeight="1" x14ac:dyDescent="0.3"/>
    <row r="61" ht="15" customHeight="1" x14ac:dyDescent="0.3"/>
    <row r="62" ht="15" customHeight="1" x14ac:dyDescent="0.3"/>
    <row r="63" ht="15" customHeight="1" x14ac:dyDescent="0.3"/>
    <row r="64" ht="15" customHeight="1" x14ac:dyDescent="0.3"/>
    <row r="65" ht="15" customHeight="1" x14ac:dyDescent="0.3"/>
    <row r="66" ht="15" customHeight="1" x14ac:dyDescent="0.3"/>
    <row r="67" ht="15" customHeight="1" x14ac:dyDescent="0.3"/>
    <row r="68" ht="15" customHeight="1" x14ac:dyDescent="0.3"/>
    <row r="69" ht="15" customHeight="1" x14ac:dyDescent="0.3"/>
    <row r="70" ht="15" customHeight="1" x14ac:dyDescent="0.3"/>
    <row r="71" ht="15" customHeight="1" x14ac:dyDescent="0.3"/>
    <row r="72" ht="15" customHeight="1" x14ac:dyDescent="0.3"/>
    <row r="73" ht="15" customHeight="1" x14ac:dyDescent="0.3"/>
    <row r="74" ht="15" customHeight="1" x14ac:dyDescent="0.3"/>
    <row r="75" ht="15" customHeight="1" x14ac:dyDescent="0.3"/>
    <row r="76" ht="15" customHeight="1" x14ac:dyDescent="0.3"/>
    <row r="77" ht="15" customHeight="1" x14ac:dyDescent="0.3"/>
    <row r="78" ht="15" customHeight="1" x14ac:dyDescent="0.3"/>
    <row r="79" ht="15" customHeight="1" x14ac:dyDescent="0.3"/>
    <row r="80" ht="15" customHeight="1" x14ac:dyDescent="0.3"/>
    <row r="81" ht="15" customHeight="1" x14ac:dyDescent="0.3"/>
    <row r="82" ht="15" customHeight="1" x14ac:dyDescent="0.3"/>
    <row r="83" ht="15" customHeight="1" x14ac:dyDescent="0.3"/>
    <row r="84" ht="15" customHeight="1" x14ac:dyDescent="0.3"/>
    <row r="85" ht="15" customHeight="1" x14ac:dyDescent="0.3"/>
    <row r="86" ht="15" customHeight="1" x14ac:dyDescent="0.3"/>
    <row r="87" ht="15" customHeight="1" x14ac:dyDescent="0.3"/>
    <row r="88" ht="15" customHeight="1" x14ac:dyDescent="0.3"/>
    <row r="89" ht="15" customHeight="1" x14ac:dyDescent="0.3"/>
    <row r="90" ht="15" customHeight="1" x14ac:dyDescent="0.3"/>
    <row r="91" ht="15" customHeight="1" x14ac:dyDescent="0.3"/>
    <row r="92" ht="15" customHeight="1" x14ac:dyDescent="0.3"/>
    <row r="93" ht="15" customHeight="1" x14ac:dyDescent="0.3"/>
    <row r="94" ht="15" customHeight="1" x14ac:dyDescent="0.3"/>
    <row r="95" ht="15" customHeight="1" x14ac:dyDescent="0.3"/>
    <row r="96" ht="15" customHeight="1" x14ac:dyDescent="0.3"/>
    <row r="97" ht="15" customHeight="1" x14ac:dyDescent="0.3"/>
    <row r="98" ht="15" customHeight="1" x14ac:dyDescent="0.3"/>
    <row r="99" ht="15" customHeight="1" x14ac:dyDescent="0.3"/>
    <row r="100" ht="15" customHeight="1" x14ac:dyDescent="0.3"/>
    <row r="101" ht="15" customHeight="1" x14ac:dyDescent="0.3"/>
    <row r="102" ht="15" customHeight="1" x14ac:dyDescent="0.3"/>
    <row r="103" ht="15" customHeight="1" x14ac:dyDescent="0.3"/>
    <row r="104" ht="15" customHeight="1" x14ac:dyDescent="0.3"/>
    <row r="105" ht="15" customHeight="1" x14ac:dyDescent="0.3"/>
    <row r="106" ht="15" customHeight="1" x14ac:dyDescent="0.3"/>
    <row r="107" ht="15" customHeight="1" x14ac:dyDescent="0.3"/>
    <row r="108" ht="15" customHeight="1" x14ac:dyDescent="0.3"/>
    <row r="109" ht="15" customHeight="1" x14ac:dyDescent="0.3"/>
    <row r="110" ht="15" customHeight="1" x14ac:dyDescent="0.3"/>
    <row r="111" ht="15" customHeight="1" x14ac:dyDescent="0.3"/>
    <row r="112" ht="15" customHeight="1" x14ac:dyDescent="0.3"/>
    <row r="113" ht="15" customHeight="1" x14ac:dyDescent="0.3"/>
    <row r="114" ht="15" customHeight="1" x14ac:dyDescent="0.3"/>
    <row r="115" ht="15" customHeight="1" x14ac:dyDescent="0.3"/>
    <row r="116" ht="15" customHeight="1" x14ac:dyDescent="0.3"/>
    <row r="117" ht="15" customHeight="1" x14ac:dyDescent="0.3"/>
    <row r="118" ht="15" customHeight="1" x14ac:dyDescent="0.3"/>
    <row r="119" ht="15" customHeight="1" x14ac:dyDescent="0.3"/>
    <row r="120" ht="15" customHeight="1" x14ac:dyDescent="0.3"/>
    <row r="121" ht="15" customHeight="1" x14ac:dyDescent="0.3"/>
    <row r="122" ht="15" customHeight="1" x14ac:dyDescent="0.3"/>
    <row r="123" ht="15" customHeight="1" x14ac:dyDescent="0.3"/>
    <row r="124" ht="15" customHeight="1" x14ac:dyDescent="0.3"/>
    <row r="125" ht="15" customHeight="1" x14ac:dyDescent="0.3"/>
    <row r="126" ht="15" customHeight="1" x14ac:dyDescent="0.3"/>
    <row r="127" ht="15" customHeight="1" x14ac:dyDescent="0.3"/>
    <row r="128" ht="15" customHeight="1" x14ac:dyDescent="0.3"/>
    <row r="129" ht="15" customHeight="1" x14ac:dyDescent="0.3"/>
    <row r="130" ht="15" customHeight="1" x14ac:dyDescent="0.3"/>
    <row r="131" ht="15" customHeight="1" x14ac:dyDescent="0.3"/>
    <row r="132" ht="15" customHeight="1" x14ac:dyDescent="0.3"/>
    <row r="133" ht="15" customHeight="1" x14ac:dyDescent="0.3"/>
    <row r="134" ht="15" customHeight="1" x14ac:dyDescent="0.3"/>
    <row r="135" ht="15" customHeight="1" x14ac:dyDescent="0.3"/>
    <row r="136" ht="15" customHeight="1" x14ac:dyDescent="0.3"/>
    <row r="137" ht="15" customHeight="1" x14ac:dyDescent="0.3"/>
    <row r="138" ht="15" customHeight="1" x14ac:dyDescent="0.3"/>
    <row r="139" ht="15" customHeight="1" x14ac:dyDescent="0.3"/>
    <row r="140" ht="15" customHeight="1" x14ac:dyDescent="0.3"/>
    <row r="141" ht="15" customHeight="1" x14ac:dyDescent="0.3"/>
    <row r="142" ht="15" customHeight="1" x14ac:dyDescent="0.3"/>
    <row r="143" ht="15" customHeight="1" x14ac:dyDescent="0.3"/>
    <row r="144" ht="15" customHeight="1" x14ac:dyDescent="0.3"/>
    <row r="145" ht="15" customHeight="1" x14ac:dyDescent="0.3"/>
    <row r="146" ht="15" customHeight="1" x14ac:dyDescent="0.3"/>
    <row r="147" ht="15" customHeight="1" x14ac:dyDescent="0.3"/>
    <row r="148" ht="15" customHeight="1" x14ac:dyDescent="0.3"/>
    <row r="149" ht="15" customHeight="1" x14ac:dyDescent="0.3"/>
    <row r="150" ht="15" customHeight="1" x14ac:dyDescent="0.3"/>
    <row r="151" ht="15" customHeight="1" x14ac:dyDescent="0.3"/>
    <row r="152" ht="15" customHeight="1" x14ac:dyDescent="0.3"/>
    <row r="153" ht="15" customHeight="1" x14ac:dyDescent="0.3"/>
    <row r="154" ht="15" customHeight="1" x14ac:dyDescent="0.3"/>
    <row r="155" ht="15" customHeight="1" x14ac:dyDescent="0.3"/>
    <row r="156" ht="15" customHeight="1" x14ac:dyDescent="0.3"/>
    <row r="157" ht="15" customHeight="1" x14ac:dyDescent="0.3"/>
    <row r="158" ht="15" customHeight="1" x14ac:dyDescent="0.3"/>
    <row r="159" ht="15" customHeight="1" x14ac:dyDescent="0.3"/>
    <row r="160" ht="15" customHeight="1" x14ac:dyDescent="0.3"/>
    <row r="161" ht="15" customHeight="1" x14ac:dyDescent="0.3"/>
    <row r="162" ht="15" customHeight="1" x14ac:dyDescent="0.3"/>
    <row r="163" ht="15" customHeight="1" x14ac:dyDescent="0.3"/>
    <row r="164" ht="15" customHeight="1" x14ac:dyDescent="0.3"/>
    <row r="165" ht="15" customHeight="1" x14ac:dyDescent="0.3"/>
    <row r="166" ht="15" customHeight="1" x14ac:dyDescent="0.3"/>
    <row r="167" ht="15" customHeight="1" x14ac:dyDescent="0.3"/>
    <row r="168" ht="15" customHeight="1" x14ac:dyDescent="0.3"/>
    <row r="169" ht="15" customHeight="1" x14ac:dyDescent="0.3"/>
    <row r="170" ht="15" customHeight="1" x14ac:dyDescent="0.3"/>
    <row r="171" ht="15" customHeight="1" x14ac:dyDescent="0.3"/>
    <row r="172" ht="15" customHeight="1" x14ac:dyDescent="0.3"/>
    <row r="173" ht="15" customHeight="1" x14ac:dyDescent="0.3"/>
    <row r="174" ht="15" customHeight="1" x14ac:dyDescent="0.3"/>
    <row r="175" ht="15" customHeight="1" x14ac:dyDescent="0.3"/>
    <row r="176" ht="15" customHeight="1" x14ac:dyDescent="0.3"/>
    <row r="177" ht="15" customHeight="1" x14ac:dyDescent="0.3"/>
    <row r="178" ht="15" customHeight="1" x14ac:dyDescent="0.3"/>
    <row r="179" ht="15" customHeight="1" x14ac:dyDescent="0.3"/>
    <row r="180" ht="15" customHeight="1" x14ac:dyDescent="0.3"/>
    <row r="181" ht="15" customHeight="1" x14ac:dyDescent="0.3"/>
    <row r="182" ht="15" customHeight="1" x14ac:dyDescent="0.3"/>
    <row r="183" ht="15" customHeight="1" x14ac:dyDescent="0.3"/>
    <row r="184" ht="15" customHeight="1" x14ac:dyDescent="0.3"/>
    <row r="185" ht="15" customHeight="1" x14ac:dyDescent="0.3"/>
    <row r="186" ht="15" customHeight="1" x14ac:dyDescent="0.3"/>
    <row r="187" ht="15" customHeight="1" x14ac:dyDescent="0.3"/>
    <row r="188" ht="15" customHeight="1" x14ac:dyDescent="0.3"/>
    <row r="189" ht="15" customHeight="1" x14ac:dyDescent="0.3"/>
    <row r="190" ht="15" customHeight="1" x14ac:dyDescent="0.3"/>
    <row r="191" ht="15" customHeight="1" x14ac:dyDescent="0.3"/>
    <row r="192" ht="15" customHeight="1" x14ac:dyDescent="0.3"/>
    <row r="193" ht="15" customHeight="1" x14ac:dyDescent="0.3"/>
    <row r="194" ht="15" customHeight="1" x14ac:dyDescent="0.3"/>
    <row r="195" ht="15" customHeight="1" x14ac:dyDescent="0.3"/>
    <row r="196" ht="15" customHeight="1" x14ac:dyDescent="0.3"/>
    <row r="197" ht="15" customHeight="1" x14ac:dyDescent="0.3"/>
    <row r="198" ht="15" customHeight="1" x14ac:dyDescent="0.3"/>
    <row r="199" ht="15" customHeight="1" x14ac:dyDescent="0.3"/>
    <row r="200" ht="15" customHeight="1" x14ac:dyDescent="0.3"/>
  </sheetData>
  <protectedRanges>
    <protectedRange sqref="B2:C2" name="Range1"/>
  </protectedRanges>
  <conditionalFormatting sqref="B2">
    <cfRule type="cellIs" dxfId="12" priority="1" operator="equal">
      <formula>"Review"</formula>
    </cfRule>
    <cfRule type="cellIs" dxfId="11" priority="2" operator="equal">
      <formula>"Finished"</formula>
    </cfRule>
    <cfRule type="cellIs" dxfId="10" priority="3" operator="equal">
      <formula>"Incomplete"</formula>
    </cfRule>
  </conditionalFormatting>
  <dataValidations count="1">
    <dataValidation type="list" showInputMessage="1" showErrorMessage="1" sqref="B2" xr:uid="{00000000-0002-0000-0800-000000000000}">
      <formula1>"Incomplete, Finished, Review"</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F24D7-F538-40BC-9902-E971396624A9}">
  <dimension ref="A1:H201"/>
  <sheetViews>
    <sheetView showGridLines="0" workbookViewId="0"/>
  </sheetViews>
  <sheetFormatPr defaultColWidth="0" defaultRowHeight="0" customHeight="1" zeroHeight="1" x14ac:dyDescent="0.3"/>
  <cols>
    <col min="1" max="1" width="6.44140625" style="88" bestFit="1" customWidth="1"/>
    <col min="2" max="4" width="13" style="88" customWidth="1"/>
    <col min="5" max="5" width="16.88671875" style="88" customWidth="1"/>
    <col min="6" max="52" width="11.44140625" style="88" customWidth="1"/>
    <col min="53" max="16384" width="0" style="88" hidden="1"/>
  </cols>
  <sheetData>
    <row r="1" spans="1:8" s="85" customFormat="1" ht="14.85" customHeight="1" thickBot="1" x14ac:dyDescent="0.35">
      <c r="A1" s="119" t="s">
        <v>159</v>
      </c>
      <c r="B1" s="120"/>
      <c r="C1" s="120"/>
      <c r="D1" s="83"/>
      <c r="E1" s="83"/>
      <c r="F1" s="83"/>
      <c r="G1" s="83"/>
      <c r="H1" s="84"/>
    </row>
    <row r="2" spans="1:8" ht="14.85" customHeight="1" thickBot="1" x14ac:dyDescent="0.35">
      <c r="A2" s="121">
        <v>17</v>
      </c>
      <c r="B2" s="122" t="s">
        <v>103</v>
      </c>
      <c r="C2" s="86"/>
      <c r="D2" s="86"/>
      <c r="E2" s="86"/>
      <c r="F2" s="86"/>
      <c r="G2" s="86"/>
      <c r="H2" s="87"/>
    </row>
    <row r="3" spans="1:8" ht="14.85" customHeight="1" x14ac:dyDescent="0.3">
      <c r="A3" s="89" t="s">
        <v>42</v>
      </c>
      <c r="B3" s="90"/>
      <c r="C3" s="90"/>
      <c r="D3" s="90"/>
      <c r="E3" s="90"/>
      <c r="F3" s="90"/>
      <c r="G3" s="90"/>
      <c r="H3" s="91"/>
    </row>
    <row r="4" spans="1:8" ht="14.85" customHeight="1" x14ac:dyDescent="0.3">
      <c r="A4" s="92">
        <f>SUM(A5:A28)</f>
        <v>2</v>
      </c>
      <c r="B4" s="90"/>
      <c r="C4" s="90"/>
      <c r="D4" s="90"/>
      <c r="E4" s="90"/>
      <c r="F4" s="90"/>
      <c r="G4" s="90"/>
      <c r="H4" s="91"/>
    </row>
    <row r="5" spans="1:8" ht="14.85" customHeight="1" x14ac:dyDescent="0.3">
      <c r="A5" s="92"/>
      <c r="B5" s="93" t="s">
        <v>160</v>
      </c>
      <c r="C5" s="93"/>
      <c r="D5" s="93"/>
      <c r="E5" s="93"/>
      <c r="F5" s="93"/>
      <c r="G5" s="93"/>
      <c r="H5" s="94"/>
    </row>
    <row r="6" spans="1:8" ht="14.85" customHeight="1" x14ac:dyDescent="0.3">
      <c r="A6" s="92"/>
      <c r="B6" s="95"/>
      <c r="C6" s="95"/>
      <c r="D6" s="95"/>
      <c r="E6" s="95"/>
      <c r="F6" s="95"/>
      <c r="G6" s="90"/>
      <c r="H6" s="91"/>
    </row>
    <row r="7" spans="1:8" ht="14.85" customHeight="1" x14ac:dyDescent="0.3">
      <c r="A7" s="92"/>
      <c r="B7" s="95"/>
      <c r="C7" s="96"/>
      <c r="D7" s="96"/>
      <c r="E7" s="97" t="s">
        <v>161</v>
      </c>
      <c r="F7" s="95"/>
      <c r="G7" s="90"/>
      <c r="H7" s="91"/>
    </row>
    <row r="8" spans="1:8" ht="14.85" customHeight="1" x14ac:dyDescent="0.3">
      <c r="A8" s="92"/>
      <c r="B8" s="95"/>
      <c r="C8" s="97" t="s">
        <v>4</v>
      </c>
      <c r="D8" s="97" t="s">
        <v>3</v>
      </c>
      <c r="E8" s="97" t="s">
        <v>162</v>
      </c>
      <c r="F8" s="95"/>
      <c r="G8" s="90"/>
      <c r="H8" s="91"/>
    </row>
    <row r="9" spans="1:8" ht="14.85" customHeight="1" x14ac:dyDescent="0.3">
      <c r="A9" s="92"/>
      <c r="B9" s="97" t="s">
        <v>2</v>
      </c>
      <c r="C9" s="97" t="s">
        <v>7</v>
      </c>
      <c r="D9" s="97" t="s">
        <v>7</v>
      </c>
      <c r="E9" s="97" t="s">
        <v>163</v>
      </c>
      <c r="F9" s="95"/>
      <c r="G9" s="90"/>
      <c r="H9" s="91"/>
    </row>
    <row r="10" spans="1:8" ht="14.85" customHeight="1" x14ac:dyDescent="0.3">
      <c r="A10" s="92"/>
      <c r="B10" s="98" t="s">
        <v>6</v>
      </c>
      <c r="C10" s="99" t="s">
        <v>164</v>
      </c>
      <c r="D10" s="99" t="s">
        <v>164</v>
      </c>
      <c r="E10" s="100" t="s">
        <v>165</v>
      </c>
      <c r="F10" s="101"/>
      <c r="G10" s="90"/>
      <c r="H10" s="91"/>
    </row>
    <row r="11" spans="1:8" ht="14.85" customHeight="1" x14ac:dyDescent="0.3">
      <c r="A11" s="92"/>
      <c r="B11" s="102">
        <v>2013</v>
      </c>
      <c r="C11" s="103">
        <v>15000</v>
      </c>
      <c r="D11" s="103">
        <v>15000</v>
      </c>
      <c r="E11" s="104">
        <v>1</v>
      </c>
      <c r="F11" s="95"/>
      <c r="G11" s="90"/>
      <c r="H11" s="91"/>
    </row>
    <row r="12" spans="1:8" ht="14.85" customHeight="1" x14ac:dyDescent="0.3">
      <c r="A12" s="92"/>
      <c r="B12" s="102">
        <v>2014</v>
      </c>
      <c r="C12" s="103">
        <v>12000</v>
      </c>
      <c r="D12" s="103">
        <v>10000</v>
      </c>
      <c r="E12" s="104">
        <v>1.1000000000000001</v>
      </c>
      <c r="F12" s="95"/>
      <c r="G12" s="90"/>
      <c r="H12" s="91"/>
    </row>
    <row r="13" spans="1:8" ht="14.85" customHeight="1" x14ac:dyDescent="0.3">
      <c r="A13" s="92"/>
      <c r="B13" s="102">
        <v>2015</v>
      </c>
      <c r="C13" s="103">
        <v>7000</v>
      </c>
      <c r="D13" s="103">
        <v>3000</v>
      </c>
      <c r="E13" s="104">
        <v>2</v>
      </c>
      <c r="F13" s="95"/>
      <c r="G13" s="90"/>
      <c r="H13" s="91"/>
    </row>
    <row r="14" spans="1:8" ht="14.85" customHeight="1" x14ac:dyDescent="0.3">
      <c r="A14" s="92"/>
      <c r="B14" s="102"/>
      <c r="C14" s="103"/>
      <c r="D14" s="103"/>
      <c r="E14" s="104"/>
      <c r="F14" s="95"/>
      <c r="G14" s="90"/>
      <c r="H14" s="105"/>
    </row>
    <row r="15" spans="1:8" ht="14.85" customHeight="1" x14ac:dyDescent="0.3">
      <c r="A15" s="92"/>
      <c r="B15" s="90"/>
      <c r="C15" s="184" t="s">
        <v>166</v>
      </c>
      <c r="D15" s="184"/>
      <c r="E15" s="104"/>
      <c r="F15" s="95"/>
      <c r="G15" s="90"/>
      <c r="H15" s="105"/>
    </row>
    <row r="16" spans="1:8" ht="14.85" customHeight="1" x14ac:dyDescent="0.3">
      <c r="A16" s="92"/>
      <c r="B16" s="90"/>
      <c r="C16" s="102" t="s">
        <v>10</v>
      </c>
      <c r="D16" s="102" t="s">
        <v>167</v>
      </c>
      <c r="E16" s="104"/>
      <c r="F16" s="95"/>
      <c r="G16" s="90"/>
      <c r="H16" s="105"/>
    </row>
    <row r="17" spans="1:8" ht="14.85" customHeight="1" x14ac:dyDescent="0.3">
      <c r="A17" s="92"/>
      <c r="B17" s="90"/>
      <c r="C17" s="102" t="s">
        <v>168</v>
      </c>
      <c r="D17" s="102" t="s">
        <v>169</v>
      </c>
      <c r="E17" s="104"/>
      <c r="F17" s="95"/>
      <c r="G17" s="90"/>
      <c r="H17" s="105"/>
    </row>
    <row r="18" spans="1:8" ht="14.85" customHeight="1" x14ac:dyDescent="0.3">
      <c r="A18" s="92"/>
      <c r="B18" s="106" t="s">
        <v>13</v>
      </c>
      <c r="C18" s="102" t="s">
        <v>170</v>
      </c>
      <c r="D18" s="102" t="s">
        <v>170</v>
      </c>
      <c r="E18" s="104"/>
      <c r="F18" s="95"/>
      <c r="G18" s="90"/>
      <c r="H18" s="105"/>
    </row>
    <row r="19" spans="1:8" ht="14.85" customHeight="1" x14ac:dyDescent="0.3">
      <c r="A19" s="92"/>
      <c r="B19" s="100" t="s">
        <v>171</v>
      </c>
      <c r="C19" s="98" t="s">
        <v>68</v>
      </c>
      <c r="D19" s="98" t="s">
        <v>68</v>
      </c>
      <c r="E19" s="104"/>
      <c r="F19" s="95"/>
      <c r="G19" s="90"/>
      <c r="H19" s="105"/>
    </row>
    <row r="20" spans="1:8" ht="14.85" customHeight="1" x14ac:dyDescent="0.3">
      <c r="A20" s="92"/>
      <c r="B20" s="106">
        <v>48</v>
      </c>
      <c r="C20" s="102">
        <v>0</v>
      </c>
      <c r="D20" s="102">
        <v>0</v>
      </c>
      <c r="E20" s="104"/>
      <c r="F20" s="95"/>
      <c r="G20" s="90"/>
      <c r="H20" s="105"/>
    </row>
    <row r="21" spans="1:8" ht="14.85" customHeight="1" x14ac:dyDescent="0.3">
      <c r="A21" s="92"/>
      <c r="B21" s="106">
        <v>36</v>
      </c>
      <c r="C21" s="102">
        <v>0</v>
      </c>
      <c r="D21" s="102">
        <v>3.5</v>
      </c>
      <c r="E21" s="104"/>
      <c r="F21" s="95"/>
      <c r="G21" s="90"/>
      <c r="H21" s="105"/>
    </row>
    <row r="22" spans="1:8" ht="14.85" customHeight="1" x14ac:dyDescent="0.3">
      <c r="A22" s="92"/>
      <c r="B22" s="106">
        <v>24</v>
      </c>
      <c r="C22" s="102">
        <v>0.5</v>
      </c>
      <c r="D22" s="104">
        <v>2</v>
      </c>
      <c r="E22" s="104"/>
      <c r="F22" s="95"/>
      <c r="G22" s="90"/>
      <c r="H22" s="105"/>
    </row>
    <row r="23" spans="1:8" ht="14.85" customHeight="1" x14ac:dyDescent="0.3">
      <c r="A23" s="92"/>
      <c r="B23" s="107"/>
      <c r="C23" s="101"/>
      <c r="D23" s="108"/>
      <c r="E23" s="101"/>
      <c r="F23" s="101"/>
      <c r="G23" s="101"/>
      <c r="H23" s="109"/>
    </row>
    <row r="24" spans="1:8" ht="14.85" customHeight="1" x14ac:dyDescent="0.3">
      <c r="A24" s="92">
        <v>1.5</v>
      </c>
      <c r="B24" s="107" t="s">
        <v>0</v>
      </c>
      <c r="C24" s="101"/>
      <c r="D24" s="101"/>
      <c r="E24" s="101"/>
      <c r="F24" s="101"/>
      <c r="G24" s="101"/>
      <c r="H24" s="109"/>
    </row>
    <row r="25" spans="1:8" ht="14.85" customHeight="1" x14ac:dyDescent="0.3">
      <c r="A25" s="92"/>
      <c r="B25" s="93" t="s">
        <v>172</v>
      </c>
      <c r="C25" s="93"/>
      <c r="D25" s="93"/>
      <c r="E25" s="93"/>
      <c r="F25" s="93"/>
      <c r="G25" s="93"/>
      <c r="H25" s="94"/>
    </row>
    <row r="26" spans="1:8" ht="14.85" customHeight="1" x14ac:dyDescent="0.3">
      <c r="A26" s="92"/>
      <c r="B26" s="107"/>
      <c r="C26" s="101"/>
      <c r="D26" s="101"/>
      <c r="E26" s="101"/>
      <c r="F26" s="101"/>
      <c r="G26" s="101"/>
      <c r="H26" s="109"/>
    </row>
    <row r="27" spans="1:8" ht="14.85" customHeight="1" x14ac:dyDescent="0.3">
      <c r="A27" s="92">
        <v>0.5</v>
      </c>
      <c r="B27" s="107" t="s">
        <v>173</v>
      </c>
      <c r="C27" s="101"/>
      <c r="D27" s="101"/>
      <c r="E27" s="101"/>
      <c r="F27" s="101"/>
      <c r="G27" s="101"/>
      <c r="H27" s="110" t="s">
        <v>174</v>
      </c>
    </row>
    <row r="28" spans="1:8" ht="14.85" customHeight="1" thickBot="1" x14ac:dyDescent="0.35">
      <c r="A28" s="111"/>
      <c r="B28" s="112" t="s">
        <v>175</v>
      </c>
      <c r="C28" s="112"/>
      <c r="D28" s="112"/>
      <c r="E28" s="112"/>
      <c r="F28" s="112"/>
      <c r="G28" s="112"/>
      <c r="H28" s="113"/>
    </row>
    <row r="29" spans="1:8" ht="14.85" customHeight="1" x14ac:dyDescent="0.3"/>
    <row r="30" spans="1:8" ht="14.85" customHeight="1" x14ac:dyDescent="0.3"/>
    <row r="31" spans="1:8" ht="14.85" customHeight="1" x14ac:dyDescent="0.3">
      <c r="A31" s="114" t="s">
        <v>0</v>
      </c>
      <c r="B31" s="114"/>
      <c r="C31" s="114"/>
      <c r="D31" s="114"/>
      <c r="E31" s="114"/>
      <c r="F31" s="114"/>
    </row>
    <row r="32" spans="1:8" ht="14.85" customHeight="1" x14ac:dyDescent="0.3">
      <c r="A32" s="114"/>
      <c r="B32" s="114" t="s">
        <v>176</v>
      </c>
      <c r="C32" s="114"/>
      <c r="D32" s="114"/>
      <c r="E32" s="114"/>
      <c r="F32" s="114"/>
    </row>
    <row r="33" spans="1:6" ht="14.85" customHeight="1" x14ac:dyDescent="0.3">
      <c r="A33" s="114"/>
      <c r="B33" s="114"/>
      <c r="C33" s="115" t="s">
        <v>177</v>
      </c>
      <c r="D33" s="116">
        <f>C13-D13</f>
        <v>4000</v>
      </c>
      <c r="E33" s="114"/>
      <c r="F33" s="114"/>
    </row>
    <row r="34" spans="1:6" ht="14.85" customHeight="1" x14ac:dyDescent="0.3">
      <c r="A34" s="114"/>
      <c r="B34" s="114"/>
      <c r="C34" s="115" t="s">
        <v>178</v>
      </c>
      <c r="D34" s="116">
        <f>D33*C22</f>
        <v>2000</v>
      </c>
      <c r="E34" s="114"/>
      <c r="F34" s="114"/>
    </row>
    <row r="35" spans="1:6" ht="14.85" customHeight="1" x14ac:dyDescent="0.3">
      <c r="A35" s="114"/>
      <c r="B35" s="114"/>
      <c r="C35" s="115" t="s">
        <v>179</v>
      </c>
      <c r="D35" s="116">
        <f>D34*C21</f>
        <v>0</v>
      </c>
      <c r="E35" s="114"/>
      <c r="F35" s="114"/>
    </row>
    <row r="36" spans="1:6" ht="14.85" customHeight="1" x14ac:dyDescent="0.3">
      <c r="A36" s="114"/>
      <c r="B36" s="114"/>
      <c r="C36" s="117"/>
      <c r="D36" s="114"/>
      <c r="E36" s="114"/>
      <c r="F36" s="114"/>
    </row>
    <row r="37" spans="1:6" ht="14.85" customHeight="1" x14ac:dyDescent="0.3">
      <c r="A37" s="114"/>
      <c r="B37" s="114" t="s">
        <v>180</v>
      </c>
      <c r="C37" s="117"/>
      <c r="D37" s="114"/>
      <c r="E37" s="114"/>
      <c r="F37" s="114"/>
    </row>
    <row r="38" spans="1:6" ht="14.85" customHeight="1" x14ac:dyDescent="0.3">
      <c r="A38" s="114"/>
      <c r="B38" s="114"/>
      <c r="C38" s="115" t="s">
        <v>177</v>
      </c>
      <c r="D38" s="116">
        <f>D13</f>
        <v>3000</v>
      </c>
      <c r="E38" s="114"/>
      <c r="F38" s="114"/>
    </row>
    <row r="39" spans="1:6" ht="14.85" customHeight="1" x14ac:dyDescent="0.3">
      <c r="A39" s="114"/>
      <c r="B39" s="114"/>
      <c r="C39" s="115" t="s">
        <v>178</v>
      </c>
      <c r="D39" s="116">
        <f>D22*D33</f>
        <v>8000</v>
      </c>
      <c r="E39" s="114"/>
      <c r="F39" s="114"/>
    </row>
    <row r="40" spans="1:6" ht="14.85" customHeight="1" x14ac:dyDescent="0.3">
      <c r="A40" s="114"/>
      <c r="B40" s="114"/>
      <c r="C40" s="115" t="s">
        <v>179</v>
      </c>
      <c r="D40" s="116">
        <f>D21*D34</f>
        <v>7000</v>
      </c>
      <c r="E40" s="114"/>
      <c r="F40" s="114"/>
    </row>
    <row r="41" spans="1:6" ht="14.85" customHeight="1" x14ac:dyDescent="0.3">
      <c r="A41" s="114"/>
      <c r="B41" s="114"/>
      <c r="C41" s="114"/>
      <c r="D41" s="114"/>
      <c r="E41" s="114"/>
      <c r="F41" s="114"/>
    </row>
    <row r="42" spans="1:6" ht="14.85" customHeight="1" x14ac:dyDescent="0.3">
      <c r="A42" s="114"/>
      <c r="B42" s="114" t="s">
        <v>181</v>
      </c>
      <c r="C42" s="114"/>
      <c r="D42" s="118">
        <f>D39+D40</f>
        <v>15000</v>
      </c>
      <c r="E42" s="114"/>
      <c r="F42" s="114"/>
    </row>
    <row r="43" spans="1:6" ht="14.85" customHeight="1" x14ac:dyDescent="0.3">
      <c r="A43" s="114"/>
      <c r="B43" s="114"/>
      <c r="C43" s="114"/>
      <c r="D43" s="114"/>
      <c r="E43" s="114"/>
      <c r="F43" s="114"/>
    </row>
    <row r="44" spans="1:6" ht="14.85" customHeight="1" x14ac:dyDescent="0.3">
      <c r="A44" s="114"/>
      <c r="B44" s="114"/>
      <c r="C44" s="114"/>
      <c r="D44" s="114"/>
      <c r="E44" s="114"/>
      <c r="F44" s="114"/>
    </row>
    <row r="45" spans="1:6" ht="14.85" customHeight="1" x14ac:dyDescent="0.3">
      <c r="A45" s="114" t="s">
        <v>100</v>
      </c>
      <c r="B45" s="114" t="s">
        <v>182</v>
      </c>
      <c r="C45" s="114"/>
      <c r="D45" s="114"/>
      <c r="E45" s="114"/>
      <c r="F45" s="114"/>
    </row>
    <row r="46" spans="1:6" ht="14.85" customHeight="1" x14ac:dyDescent="0.3"/>
    <row r="47" spans="1:6" ht="14.85" customHeight="1" x14ac:dyDescent="0.3"/>
    <row r="48" spans="1:6" ht="14.85" customHeight="1" x14ac:dyDescent="0.3"/>
    <row r="49" ht="14.85" customHeight="1" x14ac:dyDescent="0.3"/>
    <row r="50" ht="14.85" customHeight="1" x14ac:dyDescent="0.3"/>
    <row r="51" ht="14.85" customHeight="1" x14ac:dyDescent="0.3"/>
    <row r="52" ht="14.85" customHeight="1" x14ac:dyDescent="0.3"/>
    <row r="53" ht="14.85" customHeight="1" x14ac:dyDescent="0.3"/>
    <row r="54" ht="14.85" customHeight="1" x14ac:dyDescent="0.3"/>
    <row r="55" ht="14.85" customHeight="1" x14ac:dyDescent="0.3"/>
    <row r="56" ht="14.85" customHeight="1" x14ac:dyDescent="0.3"/>
    <row r="57" ht="14.85" customHeight="1" x14ac:dyDescent="0.3"/>
    <row r="58" ht="14.85" customHeight="1" x14ac:dyDescent="0.3"/>
    <row r="59" ht="14.85" customHeight="1" x14ac:dyDescent="0.3"/>
    <row r="60" ht="14.85" customHeight="1" x14ac:dyDescent="0.3"/>
    <row r="61" ht="14.85" customHeight="1" x14ac:dyDescent="0.3"/>
    <row r="62" ht="14.85" customHeight="1" x14ac:dyDescent="0.3"/>
    <row r="63" ht="14.85" customHeight="1" x14ac:dyDescent="0.3"/>
    <row r="64" ht="14.85" customHeight="1" x14ac:dyDescent="0.3"/>
    <row r="65" ht="14.85" customHeight="1" x14ac:dyDescent="0.3"/>
    <row r="66" ht="14.85" customHeight="1" x14ac:dyDescent="0.3"/>
    <row r="67" ht="14.85" customHeight="1" x14ac:dyDescent="0.3"/>
    <row r="68" ht="14.85" customHeight="1" x14ac:dyDescent="0.3"/>
    <row r="69" ht="14.85" customHeight="1" x14ac:dyDescent="0.3"/>
    <row r="70" ht="14.85" customHeight="1" x14ac:dyDescent="0.3"/>
    <row r="71" ht="14.85" customHeight="1" x14ac:dyDescent="0.3"/>
    <row r="72" ht="14.85" customHeight="1" x14ac:dyDescent="0.3"/>
    <row r="73" ht="14.85" customHeight="1" x14ac:dyDescent="0.3"/>
    <row r="74" ht="14.85" customHeight="1" x14ac:dyDescent="0.3"/>
    <row r="75" ht="14.85" customHeight="1" x14ac:dyDescent="0.3"/>
    <row r="76" ht="14.85" customHeight="1" x14ac:dyDescent="0.3"/>
    <row r="77" ht="14.85" customHeight="1" x14ac:dyDescent="0.3"/>
    <row r="78" ht="14.85" customHeight="1" x14ac:dyDescent="0.3"/>
    <row r="79" ht="14.85" customHeight="1" x14ac:dyDescent="0.3"/>
    <row r="80" ht="14.85" customHeight="1" x14ac:dyDescent="0.3"/>
    <row r="81" ht="14.85" customHeight="1" x14ac:dyDescent="0.3"/>
    <row r="82" ht="14.85" customHeight="1" x14ac:dyDescent="0.3"/>
    <row r="83" ht="14.85" customHeight="1" x14ac:dyDescent="0.3"/>
    <row r="84" ht="14.85" customHeight="1" x14ac:dyDescent="0.3"/>
    <row r="85" ht="14.85" customHeight="1" x14ac:dyDescent="0.3"/>
    <row r="86" ht="14.85" customHeight="1" x14ac:dyDescent="0.3"/>
    <row r="87" ht="14.85" customHeight="1" x14ac:dyDescent="0.3"/>
    <row r="88" ht="14.85" customHeight="1" x14ac:dyDescent="0.3"/>
    <row r="89" ht="14.85" customHeight="1" x14ac:dyDescent="0.3"/>
    <row r="90" ht="14.85" customHeight="1" x14ac:dyDescent="0.3"/>
    <row r="91" ht="14.85" customHeight="1" x14ac:dyDescent="0.3"/>
    <row r="92" ht="14.85" customHeight="1" x14ac:dyDescent="0.3"/>
    <row r="93" ht="14.85" customHeight="1" x14ac:dyDescent="0.3"/>
    <row r="94" ht="14.85" customHeight="1" x14ac:dyDescent="0.3"/>
    <row r="95" ht="14.85" customHeight="1" x14ac:dyDescent="0.3"/>
    <row r="96" ht="14.85" customHeight="1" x14ac:dyDescent="0.3"/>
    <row r="97" ht="14.85" customHeight="1" x14ac:dyDescent="0.3"/>
    <row r="98" ht="14.85" customHeight="1" x14ac:dyDescent="0.3"/>
    <row r="99" ht="14.85" customHeight="1" x14ac:dyDescent="0.3"/>
    <row r="100" ht="14.85" customHeight="1" x14ac:dyDescent="0.3"/>
    <row r="101" ht="14.85" customHeight="1" x14ac:dyDescent="0.3"/>
    <row r="102" ht="14.85" customHeight="1" x14ac:dyDescent="0.3"/>
    <row r="103" ht="14.85" customHeight="1" x14ac:dyDescent="0.3"/>
    <row r="104" ht="14.85" customHeight="1" x14ac:dyDescent="0.3"/>
    <row r="105" ht="14.85" customHeight="1" x14ac:dyDescent="0.3"/>
    <row r="106" ht="14.85" customHeight="1" x14ac:dyDescent="0.3"/>
    <row r="107" ht="14.85" customHeight="1" x14ac:dyDescent="0.3"/>
    <row r="108" ht="14.85" customHeight="1" x14ac:dyDescent="0.3"/>
    <row r="109" ht="14.85" customHeight="1" x14ac:dyDescent="0.3"/>
    <row r="110" ht="14.85" customHeight="1" x14ac:dyDescent="0.3"/>
    <row r="111" ht="14.85" customHeight="1" x14ac:dyDescent="0.3"/>
    <row r="112" ht="14.85" customHeight="1" x14ac:dyDescent="0.3"/>
    <row r="113" ht="14.85" customHeight="1" x14ac:dyDescent="0.3"/>
    <row r="114" ht="14.85" customHeight="1" x14ac:dyDescent="0.3"/>
    <row r="115" ht="14.85" customHeight="1" x14ac:dyDescent="0.3"/>
    <row r="116" ht="14.85" customHeight="1" x14ac:dyDescent="0.3"/>
    <row r="117" ht="14.85" customHeight="1" x14ac:dyDescent="0.3"/>
    <row r="118" ht="14.85" customHeight="1" x14ac:dyDescent="0.3"/>
    <row r="119" ht="14.85" customHeight="1" x14ac:dyDescent="0.3"/>
    <row r="120" ht="14.85" customHeight="1" x14ac:dyDescent="0.3"/>
    <row r="121" ht="14.85" customHeight="1" x14ac:dyDescent="0.3"/>
    <row r="122" ht="14.85" customHeight="1" x14ac:dyDescent="0.3"/>
    <row r="123" ht="14.85" customHeight="1" x14ac:dyDescent="0.3"/>
    <row r="124" ht="14.85" customHeight="1" x14ac:dyDescent="0.3"/>
    <row r="125" ht="14.85" customHeight="1" x14ac:dyDescent="0.3"/>
    <row r="126" ht="14.85" customHeight="1" x14ac:dyDescent="0.3"/>
    <row r="127" ht="14.85" customHeight="1" x14ac:dyDescent="0.3"/>
    <row r="128" ht="14.85" customHeight="1" x14ac:dyDescent="0.3"/>
    <row r="129" ht="14.85" customHeight="1" x14ac:dyDescent="0.3"/>
    <row r="130" ht="14.85" customHeight="1" x14ac:dyDescent="0.3"/>
    <row r="131" ht="14.85" customHeight="1" x14ac:dyDescent="0.3"/>
    <row r="132" ht="14.85" customHeight="1" x14ac:dyDescent="0.3"/>
    <row r="133" ht="14.85" customHeight="1" x14ac:dyDescent="0.3"/>
    <row r="134" ht="14.85" customHeight="1" x14ac:dyDescent="0.3"/>
    <row r="135" ht="14.85" customHeight="1" x14ac:dyDescent="0.3"/>
    <row r="136" ht="14.85" customHeight="1" x14ac:dyDescent="0.3"/>
    <row r="137" ht="14.85" customHeight="1" x14ac:dyDescent="0.3"/>
    <row r="138" ht="14.85" customHeight="1" x14ac:dyDescent="0.3"/>
    <row r="139" ht="14.85" customHeight="1" x14ac:dyDescent="0.3"/>
    <row r="140" ht="14.85" customHeight="1" x14ac:dyDescent="0.3"/>
    <row r="141" ht="14.85" customHeight="1" x14ac:dyDescent="0.3"/>
    <row r="142" ht="14.85" customHeight="1" x14ac:dyDescent="0.3"/>
    <row r="143" ht="14.85" customHeight="1" x14ac:dyDescent="0.3"/>
    <row r="144" ht="14.85" customHeight="1" x14ac:dyDescent="0.3"/>
    <row r="145" ht="14.85" customHeight="1" x14ac:dyDescent="0.3"/>
    <row r="146" ht="14.85" customHeight="1" x14ac:dyDescent="0.3"/>
    <row r="147" ht="14.85" customHeight="1" x14ac:dyDescent="0.3"/>
    <row r="148" ht="14.85" customHeight="1" x14ac:dyDescent="0.3"/>
    <row r="149" ht="14.85" customHeight="1" x14ac:dyDescent="0.3"/>
    <row r="150" ht="14.85" customHeight="1" x14ac:dyDescent="0.3"/>
    <row r="151" ht="14.85" customHeight="1" x14ac:dyDescent="0.3"/>
    <row r="152" ht="14.85" customHeight="1" x14ac:dyDescent="0.3"/>
    <row r="153" ht="14.85" customHeight="1" x14ac:dyDescent="0.3"/>
    <row r="154" ht="14.85" customHeight="1" x14ac:dyDescent="0.3"/>
    <row r="155" ht="14.85" customHeight="1" x14ac:dyDescent="0.3"/>
    <row r="156" ht="14.85" customHeight="1" x14ac:dyDescent="0.3"/>
    <row r="157" ht="14.85" customHeight="1" x14ac:dyDescent="0.3"/>
    <row r="158" ht="14.85" customHeight="1" x14ac:dyDescent="0.3"/>
    <row r="159" ht="14.85" customHeight="1" x14ac:dyDescent="0.3"/>
    <row r="160" ht="14.85" customHeight="1" x14ac:dyDescent="0.3"/>
    <row r="161" ht="14.85" customHeight="1" x14ac:dyDescent="0.3"/>
    <row r="162" ht="14.85" customHeight="1" x14ac:dyDescent="0.3"/>
    <row r="163" ht="14.85" customHeight="1" x14ac:dyDescent="0.3"/>
    <row r="164" ht="14.85" customHeight="1" x14ac:dyDescent="0.3"/>
    <row r="165" ht="14.85" customHeight="1" x14ac:dyDescent="0.3"/>
    <row r="166" ht="14.85" customHeight="1" x14ac:dyDescent="0.3"/>
    <row r="167" ht="14.85" customHeight="1" x14ac:dyDescent="0.3"/>
    <row r="168" ht="14.85" customHeight="1" x14ac:dyDescent="0.3"/>
    <row r="169" ht="14.85" customHeight="1" x14ac:dyDescent="0.3"/>
    <row r="170" ht="14.85" customHeight="1" x14ac:dyDescent="0.3"/>
    <row r="171" ht="14.85" customHeight="1" x14ac:dyDescent="0.3"/>
    <row r="172" ht="14.85" customHeight="1" x14ac:dyDescent="0.3"/>
    <row r="173" ht="14.85" customHeight="1" x14ac:dyDescent="0.3"/>
    <row r="174" ht="14.85" customHeight="1" x14ac:dyDescent="0.3"/>
    <row r="175" ht="14.85" customHeight="1" x14ac:dyDescent="0.3"/>
    <row r="176" ht="14.85" customHeight="1" x14ac:dyDescent="0.3"/>
    <row r="177" ht="14.85" customHeight="1" x14ac:dyDescent="0.3"/>
    <row r="178" ht="14.85" customHeight="1" x14ac:dyDescent="0.3"/>
    <row r="179" ht="14.85" customHeight="1" x14ac:dyDescent="0.3"/>
    <row r="180" ht="14.85" customHeight="1" x14ac:dyDescent="0.3"/>
    <row r="181" ht="14.85" customHeight="1" x14ac:dyDescent="0.3"/>
    <row r="182" ht="14.85" customHeight="1" x14ac:dyDescent="0.3"/>
    <row r="183" ht="14.85" customHeight="1" x14ac:dyDescent="0.3"/>
    <row r="184" ht="14.85" customHeight="1" x14ac:dyDescent="0.3"/>
    <row r="185" ht="14.85" customHeight="1" x14ac:dyDescent="0.3"/>
    <row r="186" ht="14.85" customHeight="1" x14ac:dyDescent="0.3"/>
    <row r="187" ht="14.85" customHeight="1" x14ac:dyDescent="0.3"/>
    <row r="188" ht="14.85" customHeight="1" x14ac:dyDescent="0.3"/>
    <row r="189" ht="14.85" customHeight="1" x14ac:dyDescent="0.3"/>
    <row r="190" ht="14.85" customHeight="1" x14ac:dyDescent="0.3"/>
    <row r="191" ht="14.85" customHeight="1" x14ac:dyDescent="0.3"/>
    <row r="192" ht="14.85" customHeight="1" x14ac:dyDescent="0.3"/>
    <row r="193" ht="14.85" customHeight="1" x14ac:dyDescent="0.3"/>
    <row r="194" ht="14.85" customHeight="1" x14ac:dyDescent="0.3"/>
    <row r="195" ht="14.85" customHeight="1" x14ac:dyDescent="0.3"/>
    <row r="196" ht="14.85" customHeight="1" x14ac:dyDescent="0.3"/>
    <row r="197" ht="14.85" customHeight="1" x14ac:dyDescent="0.3"/>
    <row r="198" ht="14.85" customHeight="1" x14ac:dyDescent="0.3"/>
    <row r="199" ht="14.85" customHeight="1" x14ac:dyDescent="0.3"/>
    <row r="200" ht="14.85" customHeight="1" x14ac:dyDescent="0.3"/>
    <row r="201" ht="14.85" customHeight="1" x14ac:dyDescent="0.3"/>
  </sheetData>
  <sheetProtection formatCells="0" formatColumns="0" formatRows="0"/>
  <mergeCells count="1">
    <mergeCell ref="C15:D15"/>
  </mergeCells>
  <conditionalFormatting sqref="B2">
    <cfRule type="cellIs" dxfId="9" priority="2" operator="equal">
      <formula>"Review"</formula>
    </cfRule>
    <cfRule type="cellIs" dxfId="8" priority="3" operator="equal">
      <formula>"Finished"</formula>
    </cfRule>
    <cfRule type="cellIs" dxfId="7" priority="4" operator="equal">
      <formula>"Incomplete"</formula>
    </cfRule>
  </conditionalFormatting>
  <conditionalFormatting sqref="A31:F41 A42:B43 D42:F43 A44:F45">
    <cfRule type="expression" dxfId="6" priority="1">
      <formula>CELL("protect",A31)=1</formula>
    </cfRule>
  </conditionalFormatting>
  <dataValidations count="1">
    <dataValidation type="list" showInputMessage="1" showErrorMessage="1" sqref="B2" xr:uid="{130C3FF5-1105-48AA-9C2A-DBBC5EFCCFB9}">
      <formula1>"Incomplete, Finished, Review"</formula1>
    </dataValidation>
  </dataValidations>
  <pageMargins left="0.7" right="0.7" top="0.75" bottom="0.75" header="0.51180555555555496" footer="0.51180555555555496"/>
  <pageSetup paperSize="0" scale="0" firstPageNumber="0" orientation="portrait" usePrinterDefaults="0" horizontalDpi="0" verticalDpi="0" copie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A46E8-6852-4657-8381-4B7BAA47593B}">
  <dimension ref="A1:AZ201"/>
  <sheetViews>
    <sheetView showGridLines="0" workbookViewId="0"/>
  </sheetViews>
  <sheetFormatPr defaultColWidth="0" defaultRowHeight="14.4" zeroHeight="1" x14ac:dyDescent="0.3"/>
  <cols>
    <col min="1" max="1" width="6.44140625" style="185" customWidth="1"/>
    <col min="2" max="2" width="11.109375" style="185" customWidth="1"/>
    <col min="3" max="6" width="12.6640625" style="185" customWidth="1"/>
    <col min="7" max="11" width="9.109375" style="185" customWidth="1"/>
    <col min="12" max="12" width="2.5546875" style="185" bestFit="1" customWidth="1"/>
    <col min="13" max="17" width="8.21875" style="185" customWidth="1"/>
    <col min="18" max="52" width="9.109375" style="185" customWidth="1"/>
    <col min="53" max="16384" width="9.109375" style="185" hidden="1"/>
  </cols>
  <sheetData>
    <row r="1" spans="1:20" ht="15" thickBot="1" x14ac:dyDescent="0.35">
      <c r="A1" s="231" t="s">
        <v>221</v>
      </c>
      <c r="B1" s="230"/>
      <c r="C1" s="230"/>
      <c r="D1" s="230"/>
      <c r="E1" s="230"/>
      <c r="F1" s="230"/>
      <c r="G1" s="230"/>
      <c r="H1" s="230"/>
      <c r="I1" s="230"/>
      <c r="J1" s="230"/>
      <c r="K1" s="229"/>
    </row>
    <row r="2" spans="1:20" ht="15" thickBot="1" x14ac:dyDescent="0.35">
      <c r="A2" s="228">
        <v>19</v>
      </c>
      <c r="B2" s="227" t="s">
        <v>103</v>
      </c>
      <c r="C2" s="224"/>
      <c r="D2" s="196"/>
      <c r="E2" s="196"/>
      <c r="F2" s="196"/>
      <c r="G2" s="196"/>
      <c r="H2" s="196"/>
      <c r="I2" s="196"/>
      <c r="J2" s="196"/>
      <c r="K2" s="195"/>
    </row>
    <row r="3" spans="1:20" x14ac:dyDescent="0.3">
      <c r="A3" s="226" t="s">
        <v>42</v>
      </c>
      <c r="B3" s="225"/>
      <c r="C3" s="224"/>
      <c r="D3" s="196"/>
      <c r="E3" s="196"/>
      <c r="F3" s="196"/>
      <c r="G3" s="196"/>
      <c r="H3" s="196"/>
      <c r="I3" s="196"/>
      <c r="J3" s="196"/>
      <c r="K3" s="195"/>
      <c r="L3" s="185" t="s">
        <v>0</v>
      </c>
    </row>
    <row r="4" spans="1:20" x14ac:dyDescent="0.3">
      <c r="A4" s="199">
        <v>3.25</v>
      </c>
      <c r="B4" s="196"/>
      <c r="C4" s="196"/>
      <c r="D4" s="196"/>
      <c r="E4" s="196"/>
      <c r="F4" s="196"/>
      <c r="G4" s="196"/>
      <c r="H4" s="196"/>
      <c r="I4" s="196"/>
      <c r="J4" s="196"/>
      <c r="K4" s="195"/>
      <c r="M4" s="190" t="s">
        <v>220</v>
      </c>
    </row>
    <row r="5" spans="1:20" x14ac:dyDescent="0.3">
      <c r="A5" s="212"/>
      <c r="B5" s="197" t="s">
        <v>219</v>
      </c>
      <c r="C5" s="196"/>
      <c r="D5" s="196"/>
      <c r="E5" s="196"/>
      <c r="F5" s="196"/>
      <c r="G5" s="196"/>
      <c r="H5" s="196"/>
      <c r="I5" s="196"/>
      <c r="J5" s="196"/>
      <c r="K5" s="195"/>
      <c r="M5" s="204" t="s">
        <v>124</v>
      </c>
      <c r="N5" s="203" t="s">
        <v>218</v>
      </c>
      <c r="O5" s="203" t="s">
        <v>217</v>
      </c>
      <c r="P5" s="203" t="s">
        <v>216</v>
      </c>
      <c r="Q5" s="203" t="s">
        <v>215</v>
      </c>
      <c r="S5" s="209" t="s">
        <v>214</v>
      </c>
      <c r="T5" s="209" t="s">
        <v>213</v>
      </c>
    </row>
    <row r="6" spans="1:20" ht="15" thickBot="1" x14ac:dyDescent="0.35">
      <c r="A6" s="212"/>
      <c r="B6" s="197"/>
      <c r="C6" s="196"/>
      <c r="D6" s="196"/>
      <c r="E6" s="196"/>
      <c r="F6" s="196"/>
      <c r="G6" s="196"/>
      <c r="H6" s="196"/>
      <c r="I6" s="196"/>
      <c r="J6" s="196"/>
      <c r="K6" s="195"/>
      <c r="M6" s="202">
        <f>+B16</f>
        <v>2013</v>
      </c>
      <c r="N6" s="200">
        <f>+D16/C16</f>
        <v>1.2</v>
      </c>
      <c r="O6" s="200">
        <f>+E16/D16</f>
        <v>1.1000000000000001</v>
      </c>
      <c r="P6" s="200">
        <f>+F16/E16</f>
        <v>1.0101010101010102</v>
      </c>
      <c r="Q6" s="200"/>
      <c r="S6" s="223">
        <v>2016</v>
      </c>
      <c r="T6" s="222">
        <f>+C19</f>
        <v>7500</v>
      </c>
    </row>
    <row r="7" spans="1:20" ht="15" thickBot="1" x14ac:dyDescent="0.35">
      <c r="A7" s="212"/>
      <c r="B7" s="218" t="s">
        <v>2</v>
      </c>
      <c r="C7" s="217" t="s">
        <v>212</v>
      </c>
      <c r="D7" s="216"/>
      <c r="E7" s="216"/>
      <c r="F7" s="215"/>
      <c r="G7" s="196"/>
      <c r="H7" s="196"/>
      <c r="I7" s="196"/>
      <c r="J7" s="196"/>
      <c r="K7" s="195"/>
      <c r="M7" s="202">
        <f>+B17</f>
        <v>2014</v>
      </c>
      <c r="N7" s="200">
        <f>+D17/C17</f>
        <v>1.25</v>
      </c>
      <c r="O7" s="200">
        <f>+E17/D17</f>
        <v>1.1000000000000001</v>
      </c>
      <c r="P7" s="200"/>
      <c r="Q7" s="200"/>
      <c r="S7" s="223">
        <f>+S6+1</f>
        <v>2017</v>
      </c>
      <c r="T7" s="222">
        <f>+T6*N9</f>
        <v>9375</v>
      </c>
    </row>
    <row r="8" spans="1:20" ht="15" thickBot="1" x14ac:dyDescent="0.35">
      <c r="A8" s="212"/>
      <c r="B8" s="214" t="s">
        <v>6</v>
      </c>
      <c r="C8" s="211">
        <v>12</v>
      </c>
      <c r="D8" s="211">
        <v>24</v>
      </c>
      <c r="E8" s="211">
        <v>36</v>
      </c>
      <c r="F8" s="211">
        <v>48</v>
      </c>
      <c r="G8" s="196"/>
      <c r="H8" s="196"/>
      <c r="I8" s="196"/>
      <c r="J8" s="196"/>
      <c r="K8" s="195"/>
      <c r="M8" s="202">
        <f>+B18</f>
        <v>2015</v>
      </c>
      <c r="N8" s="200">
        <f>+D18/C18</f>
        <v>1.3</v>
      </c>
      <c r="O8" s="200"/>
      <c r="P8" s="200"/>
      <c r="Q8" s="200"/>
      <c r="S8" s="223">
        <f>+S7+1</f>
        <v>2018</v>
      </c>
      <c r="T8" s="222">
        <f>+T7*O9</f>
        <v>10312.5</v>
      </c>
    </row>
    <row r="9" spans="1:20" ht="15" thickBot="1" x14ac:dyDescent="0.35">
      <c r="A9" s="212"/>
      <c r="B9" s="211">
        <v>2013</v>
      </c>
      <c r="C9" s="210">
        <v>1000</v>
      </c>
      <c r="D9" s="210">
        <v>2000</v>
      </c>
      <c r="E9" s="210">
        <v>3100</v>
      </c>
      <c r="F9" s="210">
        <v>3410</v>
      </c>
      <c r="G9" s="196"/>
      <c r="H9" s="196"/>
      <c r="I9" s="196"/>
      <c r="J9" s="196"/>
      <c r="K9" s="195"/>
      <c r="M9" s="201" t="s">
        <v>200</v>
      </c>
      <c r="N9" s="200">
        <f>AVERAGE(N6:N8)</f>
        <v>1.25</v>
      </c>
      <c r="O9" s="200">
        <f>AVERAGE(O6:O8)</f>
        <v>1.1000000000000001</v>
      </c>
      <c r="P9" s="200">
        <f>AVERAGE(P6:P8)</f>
        <v>1.0101010101010102</v>
      </c>
      <c r="Q9" s="200">
        <v>1</v>
      </c>
      <c r="S9" s="223">
        <f>+S8+1</f>
        <v>2019</v>
      </c>
      <c r="T9" s="222">
        <f>+T8*P9</f>
        <v>10416.666666666668</v>
      </c>
    </row>
    <row r="10" spans="1:20" ht="15" thickBot="1" x14ac:dyDescent="0.35">
      <c r="A10" s="212"/>
      <c r="B10" s="211">
        <v>2014</v>
      </c>
      <c r="C10" s="210">
        <v>1500</v>
      </c>
      <c r="D10" s="210">
        <v>3300</v>
      </c>
      <c r="E10" s="210">
        <v>4785</v>
      </c>
      <c r="F10" s="196"/>
      <c r="G10" s="196"/>
      <c r="H10" s="196"/>
      <c r="I10" s="196"/>
      <c r="J10" s="196"/>
      <c r="K10" s="195"/>
      <c r="N10" s="219"/>
      <c r="O10" s="219"/>
      <c r="P10" s="219"/>
      <c r="Q10" s="219"/>
    </row>
    <row r="11" spans="1:20" ht="15" thickBot="1" x14ac:dyDescent="0.35">
      <c r="A11" s="212"/>
      <c r="B11" s="211">
        <v>2015</v>
      </c>
      <c r="C11" s="210">
        <v>2000</v>
      </c>
      <c r="D11" s="210">
        <v>3600</v>
      </c>
      <c r="E11" s="196"/>
      <c r="F11" s="196"/>
      <c r="G11" s="196"/>
      <c r="H11" s="196"/>
      <c r="I11" s="196"/>
      <c r="J11" s="196"/>
      <c r="K11" s="195"/>
      <c r="S11" s="221" t="s">
        <v>211</v>
      </c>
      <c r="T11" s="220">
        <f>T9-T8</f>
        <v>104.16666666666788</v>
      </c>
    </row>
    <row r="12" spans="1:20" ht="15" thickBot="1" x14ac:dyDescent="0.35">
      <c r="A12" s="212"/>
      <c r="B12" s="211">
        <v>2016</v>
      </c>
      <c r="C12" s="210">
        <v>2500</v>
      </c>
      <c r="D12" s="196"/>
      <c r="E12" s="196"/>
      <c r="F12" s="196"/>
      <c r="G12" s="196"/>
      <c r="H12" s="196"/>
      <c r="I12" s="196"/>
      <c r="J12" s="196"/>
      <c r="K12" s="195"/>
    </row>
    <row r="13" spans="1:20" ht="15" thickBot="1" x14ac:dyDescent="0.35">
      <c r="A13" s="212"/>
      <c r="B13" s="208"/>
      <c r="C13" s="207"/>
      <c r="D13" s="196"/>
      <c r="E13" s="196"/>
      <c r="F13" s="196"/>
      <c r="G13" s="196"/>
      <c r="H13" s="196"/>
      <c r="I13" s="196"/>
      <c r="J13" s="196"/>
      <c r="K13" s="195"/>
      <c r="L13" s="185" t="s">
        <v>1</v>
      </c>
    </row>
    <row r="14" spans="1:20" ht="15" thickBot="1" x14ac:dyDescent="0.35">
      <c r="A14" s="212"/>
      <c r="B14" s="218" t="s">
        <v>2</v>
      </c>
      <c r="C14" s="217" t="s">
        <v>210</v>
      </c>
      <c r="D14" s="216"/>
      <c r="E14" s="216"/>
      <c r="F14" s="215"/>
      <c r="G14" s="196"/>
      <c r="H14" s="196"/>
      <c r="I14" s="196"/>
      <c r="J14" s="196"/>
      <c r="K14" s="195"/>
      <c r="M14" s="190" t="s">
        <v>209</v>
      </c>
    </row>
    <row r="15" spans="1:20" ht="15" thickBot="1" x14ac:dyDescent="0.35">
      <c r="A15" s="212"/>
      <c r="B15" s="214" t="s">
        <v>6</v>
      </c>
      <c r="C15" s="211">
        <v>12</v>
      </c>
      <c r="D15" s="211">
        <v>24</v>
      </c>
      <c r="E15" s="211">
        <v>36</v>
      </c>
      <c r="F15" s="211">
        <v>48</v>
      </c>
      <c r="G15" s="196"/>
      <c r="H15" s="196"/>
      <c r="I15" s="196"/>
      <c r="J15" s="196"/>
      <c r="K15" s="195"/>
      <c r="M15" s="204" t="str">
        <f>+M5</f>
        <v>AY</v>
      </c>
      <c r="N15" s="203" t="str">
        <f>+N5</f>
        <v>12-24</v>
      </c>
      <c r="O15" s="203" t="str">
        <f>+O5</f>
        <v>24-36</v>
      </c>
      <c r="P15" s="203" t="str">
        <f>+P5</f>
        <v>36-48</v>
      </c>
    </row>
    <row r="16" spans="1:20" ht="15" thickBot="1" x14ac:dyDescent="0.35">
      <c r="A16" s="212"/>
      <c r="B16" s="211">
        <v>2013</v>
      </c>
      <c r="C16" s="210">
        <v>3000</v>
      </c>
      <c r="D16" s="210">
        <v>3600</v>
      </c>
      <c r="E16" s="210">
        <v>3960</v>
      </c>
      <c r="F16" s="210">
        <v>4000</v>
      </c>
      <c r="G16" s="196"/>
      <c r="H16" s="196"/>
      <c r="I16" s="196"/>
      <c r="J16" s="196"/>
      <c r="K16" s="195"/>
      <c r="M16" s="202">
        <f>+M6</f>
        <v>2013</v>
      </c>
      <c r="N16" s="200">
        <f>+D23/C23</f>
        <v>0.8</v>
      </c>
      <c r="O16" s="200">
        <f>+E23/D23</f>
        <v>0.53749999999999998</v>
      </c>
      <c r="P16" s="200">
        <f>+F23/E23</f>
        <v>0.68604651162790697</v>
      </c>
      <c r="Q16" s="219"/>
    </row>
    <row r="17" spans="1:18" ht="15" thickBot="1" x14ac:dyDescent="0.35">
      <c r="A17" s="212"/>
      <c r="B17" s="211">
        <v>2014</v>
      </c>
      <c r="C17" s="210">
        <v>4200</v>
      </c>
      <c r="D17" s="210">
        <v>5250</v>
      </c>
      <c r="E17" s="210">
        <v>5775</v>
      </c>
      <c r="F17" s="196"/>
      <c r="G17" s="196"/>
      <c r="H17" s="196"/>
      <c r="I17" s="196"/>
      <c r="J17" s="196"/>
      <c r="K17" s="195"/>
      <c r="M17" s="202">
        <f>+M7</f>
        <v>2014</v>
      </c>
      <c r="N17" s="200">
        <f>+D24/C24</f>
        <v>0.72222222222222221</v>
      </c>
      <c r="O17" s="200">
        <f>+E24/D24</f>
        <v>0.50769230769230766</v>
      </c>
      <c r="P17" s="200"/>
      <c r="Q17" s="219"/>
    </row>
    <row r="18" spans="1:18" ht="15" thickBot="1" x14ac:dyDescent="0.35">
      <c r="A18" s="212"/>
      <c r="B18" s="211">
        <v>2015</v>
      </c>
      <c r="C18" s="210">
        <v>5100</v>
      </c>
      <c r="D18" s="210">
        <v>6630</v>
      </c>
      <c r="E18" s="196"/>
      <c r="F18" s="196"/>
      <c r="G18" s="196"/>
      <c r="H18" s="196"/>
      <c r="I18" s="196"/>
      <c r="J18" s="196"/>
      <c r="K18" s="195"/>
      <c r="M18" s="202">
        <f>+M8</f>
        <v>2015</v>
      </c>
      <c r="N18" s="200">
        <f>+D25/C25</f>
        <v>0.97741935483870968</v>
      </c>
      <c r="O18" s="200"/>
      <c r="P18" s="200"/>
      <c r="Q18" s="219"/>
    </row>
    <row r="19" spans="1:18" ht="15" thickBot="1" x14ac:dyDescent="0.35">
      <c r="A19" s="212"/>
      <c r="B19" s="211">
        <v>2016</v>
      </c>
      <c r="C19" s="210">
        <v>7500</v>
      </c>
      <c r="D19" s="196"/>
      <c r="E19" s="196"/>
      <c r="F19" s="196"/>
      <c r="G19" s="196"/>
      <c r="H19" s="196"/>
      <c r="I19" s="196"/>
      <c r="J19" s="196"/>
      <c r="K19" s="195"/>
      <c r="M19" s="201" t="str">
        <f>+M9</f>
        <v>Sel</v>
      </c>
      <c r="N19" s="200">
        <f>AVERAGE(N16:N18)</f>
        <v>0.83321385902031064</v>
      </c>
      <c r="O19" s="200">
        <f>AVERAGE(O16:O18)</f>
        <v>0.52259615384615388</v>
      </c>
      <c r="P19" s="200">
        <f>AVERAGE(P16:P18)</f>
        <v>0.68604651162790697</v>
      </c>
      <c r="Q19" s="219"/>
    </row>
    <row r="20" spans="1:18" ht="15" thickBot="1" x14ac:dyDescent="0.35">
      <c r="A20" s="212"/>
      <c r="B20" s="208"/>
      <c r="C20" s="207"/>
      <c r="D20" s="196"/>
      <c r="E20" s="196"/>
      <c r="F20" s="196"/>
      <c r="G20" s="196"/>
      <c r="H20" s="196"/>
      <c r="I20" s="196"/>
      <c r="J20" s="196"/>
      <c r="K20" s="195"/>
    </row>
    <row r="21" spans="1:18" ht="15" thickBot="1" x14ac:dyDescent="0.35">
      <c r="A21" s="212"/>
      <c r="B21" s="218" t="s">
        <v>2</v>
      </c>
      <c r="C21" s="217" t="s">
        <v>208</v>
      </c>
      <c r="D21" s="216"/>
      <c r="E21" s="216"/>
      <c r="F21" s="215"/>
      <c r="G21" s="196"/>
      <c r="H21" s="196"/>
      <c r="I21" s="196"/>
      <c r="J21" s="196"/>
      <c r="K21" s="195"/>
      <c r="M21" s="190" t="s">
        <v>207</v>
      </c>
    </row>
    <row r="22" spans="1:18" ht="15" thickBot="1" x14ac:dyDescent="0.35">
      <c r="A22" s="212"/>
      <c r="B22" s="214" t="s">
        <v>6</v>
      </c>
      <c r="C22" s="211">
        <v>12</v>
      </c>
      <c r="D22" s="211">
        <v>24</v>
      </c>
      <c r="E22" s="211">
        <v>36</v>
      </c>
      <c r="F22" s="211">
        <v>48</v>
      </c>
      <c r="G22" s="196"/>
      <c r="H22" s="196"/>
      <c r="I22" s="196"/>
      <c r="J22" s="196"/>
      <c r="K22" s="195"/>
      <c r="M22" s="213">
        <f>+C22</f>
        <v>12</v>
      </c>
      <c r="N22" s="213">
        <f>+D22</f>
        <v>24</v>
      </c>
      <c r="O22" s="213">
        <f>+E22</f>
        <v>36</v>
      </c>
      <c r="P22" s="213">
        <f>+F22</f>
        <v>48</v>
      </c>
    </row>
    <row r="23" spans="1:18" ht="15" thickBot="1" x14ac:dyDescent="0.35">
      <c r="A23" s="212"/>
      <c r="B23" s="211">
        <v>2013</v>
      </c>
      <c r="C23" s="210">
        <v>2000</v>
      </c>
      <c r="D23" s="210">
        <v>1600</v>
      </c>
      <c r="E23" s="210">
        <v>860</v>
      </c>
      <c r="F23" s="210">
        <v>590</v>
      </c>
      <c r="G23" s="196"/>
      <c r="H23" s="196"/>
      <c r="I23" s="196"/>
      <c r="J23" s="196"/>
      <c r="K23" s="195"/>
      <c r="M23" s="205">
        <f>+C26</f>
        <v>5000</v>
      </c>
      <c r="N23" s="205">
        <f>+M23*N19</f>
        <v>4166.0692951015535</v>
      </c>
      <c r="O23" s="205">
        <f>+N23*O19</f>
        <v>2177.1717902766295</v>
      </c>
      <c r="P23" s="205">
        <f>+O23*P19</f>
        <v>1493.6411119339668</v>
      </c>
    </row>
    <row r="24" spans="1:18" ht="15" thickBot="1" x14ac:dyDescent="0.35">
      <c r="A24" s="212"/>
      <c r="B24" s="211">
        <v>2014</v>
      </c>
      <c r="C24" s="210">
        <v>2700</v>
      </c>
      <c r="D24" s="210">
        <v>1950</v>
      </c>
      <c r="E24" s="210">
        <v>990</v>
      </c>
      <c r="F24" s="196"/>
      <c r="G24" s="196"/>
      <c r="H24" s="196"/>
      <c r="I24" s="196"/>
      <c r="J24" s="196"/>
      <c r="K24" s="195"/>
    </row>
    <row r="25" spans="1:18" ht="15" thickBot="1" x14ac:dyDescent="0.35">
      <c r="A25" s="212"/>
      <c r="B25" s="211">
        <v>2015</v>
      </c>
      <c r="C25" s="210">
        <v>3100</v>
      </c>
      <c r="D25" s="210">
        <v>3030</v>
      </c>
      <c r="E25" s="196"/>
      <c r="F25" s="196"/>
      <c r="G25" s="196"/>
      <c r="H25" s="196"/>
      <c r="I25" s="196"/>
      <c r="J25" s="196"/>
      <c r="K25" s="195"/>
      <c r="M25" s="190" t="s">
        <v>206</v>
      </c>
    </row>
    <row r="26" spans="1:18" ht="15" thickBot="1" x14ac:dyDescent="0.35">
      <c r="A26" s="212"/>
      <c r="B26" s="211">
        <v>2016</v>
      </c>
      <c r="C26" s="210">
        <v>5000</v>
      </c>
      <c r="D26" s="196"/>
      <c r="E26" s="196"/>
      <c r="F26" s="196"/>
      <c r="G26" s="196"/>
      <c r="H26" s="196"/>
      <c r="I26" s="196"/>
      <c r="J26" s="196"/>
      <c r="K26" s="195"/>
      <c r="M26" s="209" t="s">
        <v>124</v>
      </c>
      <c r="N26" s="189">
        <f>+C22</f>
        <v>12</v>
      </c>
      <c r="O26" s="189">
        <f>+D22</f>
        <v>24</v>
      </c>
      <c r="P26" s="189">
        <f>+E22</f>
        <v>36</v>
      </c>
      <c r="Q26" s="189">
        <f>+F22</f>
        <v>48</v>
      </c>
    </row>
    <row r="27" spans="1:18" x14ac:dyDescent="0.3">
      <c r="A27" s="199"/>
      <c r="B27" s="208"/>
      <c r="C27" s="207"/>
      <c r="D27" s="196"/>
      <c r="E27" s="196"/>
      <c r="F27" s="196"/>
      <c r="G27" s="196"/>
      <c r="H27" s="196"/>
      <c r="I27" s="196"/>
      <c r="J27" s="196"/>
      <c r="K27" s="195"/>
      <c r="M27" s="206">
        <f>++B23</f>
        <v>2013</v>
      </c>
      <c r="N27" s="205">
        <f>+C9</f>
        <v>1000</v>
      </c>
      <c r="O27" s="188">
        <f>+D9-C9</f>
        <v>1000</v>
      </c>
      <c r="P27" s="188">
        <f>+E9-D9</f>
        <v>1100</v>
      </c>
      <c r="Q27" s="188">
        <f>+F9-E9</f>
        <v>310</v>
      </c>
      <c r="R27" s="188"/>
    </row>
    <row r="28" spans="1:18" x14ac:dyDescent="0.3">
      <c r="A28" s="199">
        <v>0.75</v>
      </c>
      <c r="B28" s="197" t="s">
        <v>0</v>
      </c>
      <c r="C28" s="196"/>
      <c r="D28" s="196"/>
      <c r="E28" s="196"/>
      <c r="F28" s="196"/>
      <c r="G28" s="196"/>
      <c r="H28" s="196"/>
      <c r="I28" s="196"/>
      <c r="J28" s="196"/>
      <c r="K28" s="195"/>
      <c r="M28" s="206">
        <f>++B24</f>
        <v>2014</v>
      </c>
      <c r="N28" s="205">
        <f>+C10</f>
        <v>1500</v>
      </c>
      <c r="O28" s="188">
        <f>+D10-C10</f>
        <v>1800</v>
      </c>
      <c r="P28" s="188">
        <f>+E10-D10</f>
        <v>1485</v>
      </c>
      <c r="Q28" s="188"/>
      <c r="R28" s="188"/>
    </row>
    <row r="29" spans="1:18" x14ac:dyDescent="0.3">
      <c r="A29" s="199"/>
      <c r="B29" s="197" t="s">
        <v>203</v>
      </c>
      <c r="C29" s="196"/>
      <c r="D29" s="196"/>
      <c r="E29" s="196"/>
      <c r="F29" s="196"/>
      <c r="G29" s="196"/>
      <c r="H29" s="196"/>
      <c r="I29" s="196"/>
      <c r="J29" s="196"/>
      <c r="K29" s="195"/>
      <c r="M29" s="206">
        <f>++B25</f>
        <v>2015</v>
      </c>
      <c r="N29" s="205">
        <f>+C11</f>
        <v>2000</v>
      </c>
      <c r="O29" s="188">
        <f>+D11-C11</f>
        <v>1600</v>
      </c>
      <c r="P29" s="188"/>
      <c r="Q29" s="188"/>
      <c r="R29" s="188"/>
    </row>
    <row r="30" spans="1:18" x14ac:dyDescent="0.3">
      <c r="A30" s="199"/>
      <c r="B30" s="197" t="s">
        <v>205</v>
      </c>
      <c r="C30" s="196"/>
      <c r="D30" s="196"/>
      <c r="E30" s="196"/>
      <c r="F30" s="196"/>
      <c r="G30" s="196"/>
      <c r="H30" s="196"/>
      <c r="I30" s="196"/>
      <c r="J30" s="196"/>
      <c r="K30" s="195"/>
      <c r="M30" s="206">
        <f>++B26</f>
        <v>2016</v>
      </c>
      <c r="N30" s="205">
        <f>+C12</f>
        <v>2500</v>
      </c>
      <c r="O30" s="188"/>
      <c r="P30" s="188"/>
      <c r="Q30" s="188"/>
      <c r="R30" s="188"/>
    </row>
    <row r="31" spans="1:18" x14ac:dyDescent="0.3">
      <c r="A31" s="199"/>
      <c r="B31" s="197"/>
      <c r="C31" s="196"/>
      <c r="D31" s="196"/>
      <c r="E31" s="196"/>
      <c r="F31" s="196"/>
      <c r="G31" s="196"/>
      <c r="H31" s="196"/>
      <c r="I31" s="196"/>
      <c r="J31" s="196"/>
      <c r="K31" s="195"/>
    </row>
    <row r="32" spans="1:18" x14ac:dyDescent="0.3">
      <c r="A32" s="199">
        <v>2</v>
      </c>
      <c r="B32" s="197" t="s">
        <v>1</v>
      </c>
      <c r="C32" s="196"/>
      <c r="D32" s="196"/>
      <c r="E32" s="196"/>
      <c r="F32" s="196"/>
      <c r="G32" s="196"/>
      <c r="H32" s="196"/>
      <c r="I32" s="196"/>
      <c r="J32" s="196"/>
      <c r="K32" s="195"/>
      <c r="M32" s="185" t="s">
        <v>204</v>
      </c>
    </row>
    <row r="33" spans="1:16" x14ac:dyDescent="0.3">
      <c r="A33" s="199"/>
      <c r="B33" s="197" t="s">
        <v>203</v>
      </c>
      <c r="C33" s="196"/>
      <c r="D33" s="196"/>
      <c r="E33" s="196"/>
      <c r="F33" s="196"/>
      <c r="G33" s="196"/>
      <c r="H33" s="196"/>
      <c r="I33" s="196"/>
      <c r="J33" s="196"/>
      <c r="K33" s="195"/>
      <c r="M33" s="204" t="str">
        <f>+M15</f>
        <v>AY</v>
      </c>
      <c r="N33" s="203" t="str">
        <f>+N15</f>
        <v>12-24</v>
      </c>
      <c r="O33" s="203" t="str">
        <f>+O15</f>
        <v>24-36</v>
      </c>
      <c r="P33" s="203" t="str">
        <f>+P15</f>
        <v>36-48</v>
      </c>
    </row>
    <row r="34" spans="1:16" x14ac:dyDescent="0.3">
      <c r="A34" s="199"/>
      <c r="B34" s="197" t="s">
        <v>202</v>
      </c>
      <c r="C34" s="196"/>
      <c r="D34" s="196"/>
      <c r="E34" s="196"/>
      <c r="F34" s="196"/>
      <c r="G34" s="196"/>
      <c r="H34" s="196"/>
      <c r="I34" s="196"/>
      <c r="J34" s="196"/>
      <c r="K34" s="195"/>
      <c r="M34" s="202">
        <f>+M27</f>
        <v>2013</v>
      </c>
      <c r="N34" s="200">
        <f>+O27/C23</f>
        <v>0.5</v>
      </c>
      <c r="O34" s="200">
        <f>+P27/D23</f>
        <v>0.6875</v>
      </c>
      <c r="P34" s="200">
        <f>+Q27/E23</f>
        <v>0.36046511627906974</v>
      </c>
    </row>
    <row r="35" spans="1:16" x14ac:dyDescent="0.3">
      <c r="A35" s="199"/>
      <c r="B35" s="197"/>
      <c r="C35" s="196"/>
      <c r="D35" s="196"/>
      <c r="E35" s="196"/>
      <c r="F35" s="196"/>
      <c r="G35" s="196"/>
      <c r="H35" s="196"/>
      <c r="I35" s="196"/>
      <c r="J35" s="196"/>
      <c r="K35" s="195"/>
      <c r="M35" s="202">
        <f>+M28</f>
        <v>2014</v>
      </c>
      <c r="N35" s="200">
        <f>+O28/C24</f>
        <v>0.66666666666666663</v>
      </c>
      <c r="O35" s="200">
        <f>+P28/D24</f>
        <v>0.7615384615384615</v>
      </c>
      <c r="P35" s="200"/>
    </row>
    <row r="36" spans="1:16" x14ac:dyDescent="0.3">
      <c r="A36" s="199">
        <v>0.5</v>
      </c>
      <c r="B36" s="197" t="s">
        <v>8</v>
      </c>
      <c r="C36" s="196"/>
      <c r="D36" s="196"/>
      <c r="E36" s="196"/>
      <c r="F36" s="196"/>
      <c r="G36" s="196"/>
      <c r="H36" s="196"/>
      <c r="I36" s="196"/>
      <c r="J36" s="196"/>
      <c r="K36" s="195"/>
      <c r="M36" s="202">
        <f>+M29</f>
        <v>2015</v>
      </c>
      <c r="N36" s="200">
        <f>+O29/C25</f>
        <v>0.5161290322580645</v>
      </c>
      <c r="O36" s="200"/>
      <c r="P36" s="200"/>
    </row>
    <row r="37" spans="1:16" x14ac:dyDescent="0.3">
      <c r="A37" s="199"/>
      <c r="B37" s="197" t="s">
        <v>201</v>
      </c>
      <c r="C37" s="196"/>
      <c r="D37" s="196"/>
      <c r="E37" s="196"/>
      <c r="F37" s="196"/>
      <c r="G37" s="196"/>
      <c r="H37" s="196"/>
      <c r="I37" s="196"/>
      <c r="J37" s="196"/>
      <c r="K37" s="195"/>
      <c r="M37" s="201" t="s">
        <v>200</v>
      </c>
      <c r="N37" s="200">
        <f>AVERAGE(N34:N36)</f>
        <v>0.56093189964157697</v>
      </c>
      <c r="O37" s="200">
        <f>AVERAGE(O34:O36)</f>
        <v>0.72451923076923075</v>
      </c>
      <c r="P37" s="200">
        <f>AVERAGE(P34:P36)</f>
        <v>0.36046511627906974</v>
      </c>
    </row>
    <row r="38" spans="1:16" x14ac:dyDescent="0.3">
      <c r="A38" s="199"/>
      <c r="B38" s="197" t="s">
        <v>199</v>
      </c>
      <c r="C38" s="196"/>
      <c r="D38" s="196"/>
      <c r="E38" s="196"/>
      <c r="F38" s="196"/>
      <c r="G38" s="196"/>
      <c r="H38" s="196"/>
      <c r="I38" s="196"/>
      <c r="J38" s="196"/>
      <c r="K38" s="195"/>
    </row>
    <row r="39" spans="1:16" x14ac:dyDescent="0.3">
      <c r="A39" s="199"/>
      <c r="B39" s="198" t="s">
        <v>198</v>
      </c>
      <c r="C39" s="197"/>
      <c r="D39" s="196"/>
      <c r="E39" s="196"/>
      <c r="F39" s="196"/>
      <c r="G39" s="196"/>
      <c r="H39" s="196"/>
      <c r="I39" s="196"/>
      <c r="J39" s="196"/>
      <c r="K39" s="195"/>
      <c r="M39" s="190" t="s">
        <v>197</v>
      </c>
    </row>
    <row r="40" spans="1:16" ht="15" thickBot="1" x14ac:dyDescent="0.35">
      <c r="A40" s="194"/>
      <c r="B40" s="193" t="s">
        <v>196</v>
      </c>
      <c r="C40" s="192"/>
      <c r="D40" s="192"/>
      <c r="E40" s="192"/>
      <c r="F40" s="192"/>
      <c r="G40" s="192"/>
      <c r="H40" s="192"/>
      <c r="I40" s="192"/>
      <c r="J40" s="192"/>
      <c r="K40" s="191"/>
      <c r="M40" s="189">
        <f>+M22</f>
        <v>12</v>
      </c>
      <c r="N40" s="189">
        <f>+N22</f>
        <v>24</v>
      </c>
      <c r="O40" s="189">
        <f>+O22</f>
        <v>36</v>
      </c>
      <c r="P40" s="189">
        <f>+P22</f>
        <v>48</v>
      </c>
    </row>
    <row r="41" spans="1:16" x14ac:dyDescent="0.3">
      <c r="M41" s="188">
        <f>+C12</f>
        <v>2500</v>
      </c>
      <c r="N41" s="188">
        <f>+N37*M23</f>
        <v>2804.659498207885</v>
      </c>
      <c r="O41" s="188">
        <f>+O37*N23</f>
        <v>3018.3973210182889</v>
      </c>
      <c r="P41" s="188">
        <f>+P37*O23</f>
        <v>784.79448254157569</v>
      </c>
    </row>
    <row r="42" spans="1:16" x14ac:dyDescent="0.3"/>
    <row r="43" spans="1:16" x14ac:dyDescent="0.3">
      <c r="A43" s="185" t="s">
        <v>8</v>
      </c>
      <c r="B43" s="185" t="s">
        <v>89</v>
      </c>
      <c r="M43" s="190" t="s">
        <v>195</v>
      </c>
    </row>
    <row r="44" spans="1:16" x14ac:dyDescent="0.3">
      <c r="B44" s="185" t="s">
        <v>189</v>
      </c>
      <c r="C44" s="185" t="s">
        <v>194</v>
      </c>
      <c r="M44" s="189">
        <f>+M40</f>
        <v>12</v>
      </c>
      <c r="N44" s="189">
        <f>+N40</f>
        <v>24</v>
      </c>
      <c r="O44" s="189">
        <f>+O40</f>
        <v>36</v>
      </c>
      <c r="P44" s="189">
        <f>+P40</f>
        <v>48</v>
      </c>
    </row>
    <row r="45" spans="1:16" x14ac:dyDescent="0.3">
      <c r="C45" s="185" t="s">
        <v>193</v>
      </c>
      <c r="M45" s="188">
        <f>SUM($M$41:M41)</f>
        <v>2500</v>
      </c>
      <c r="N45" s="188">
        <f>SUM($M$41:N41)</f>
        <v>5304.659498207885</v>
      </c>
      <c r="O45" s="188">
        <f>SUM($M$41:O41)</f>
        <v>8323.0568192261744</v>
      </c>
      <c r="P45" s="188">
        <f>SUM($M$41:P41)</f>
        <v>9107.8513017677506</v>
      </c>
    </row>
    <row r="46" spans="1:16" x14ac:dyDescent="0.3">
      <c r="C46" s="185" t="s">
        <v>192</v>
      </c>
    </row>
    <row r="47" spans="1:16" x14ac:dyDescent="0.3">
      <c r="C47" s="185" t="s">
        <v>191</v>
      </c>
      <c r="M47" s="190" t="s">
        <v>190</v>
      </c>
    </row>
    <row r="48" spans="1:16" x14ac:dyDescent="0.3">
      <c r="B48" s="185" t="s">
        <v>91</v>
      </c>
      <c r="M48" s="189">
        <f>+M44</f>
        <v>12</v>
      </c>
      <c r="N48" s="189">
        <f>+N44</f>
        <v>24</v>
      </c>
      <c r="O48" s="189">
        <f>+O44</f>
        <v>36</v>
      </c>
      <c r="P48" s="189">
        <f>+P44</f>
        <v>48</v>
      </c>
    </row>
    <row r="49" spans="2:16" x14ac:dyDescent="0.3">
      <c r="B49" s="185" t="s">
        <v>189</v>
      </c>
      <c r="C49" s="185" t="s">
        <v>188</v>
      </c>
      <c r="M49" s="188">
        <f>+M45+M23</f>
        <v>7500</v>
      </c>
      <c r="N49" s="188">
        <f>+N45+N23</f>
        <v>9470.7287933094376</v>
      </c>
      <c r="O49" s="188">
        <f>+O45+O23</f>
        <v>10500.228609502803</v>
      </c>
      <c r="P49" s="188">
        <f>+P45+P23</f>
        <v>10601.492413701717</v>
      </c>
    </row>
    <row r="50" spans="2:16" x14ac:dyDescent="0.3">
      <c r="C50" s="185" t="s">
        <v>187</v>
      </c>
    </row>
    <row r="51" spans="2:16" x14ac:dyDescent="0.3">
      <c r="M51" s="187">
        <f>P49-O49</f>
        <v>101.26380419891393</v>
      </c>
      <c r="N51" s="186" t="s">
        <v>186</v>
      </c>
    </row>
    <row r="52" spans="2:16" x14ac:dyDescent="0.3"/>
    <row r="53" spans="2:16" x14ac:dyDescent="0.3"/>
    <row r="54" spans="2:16" x14ac:dyDescent="0.3"/>
    <row r="55" spans="2:16" x14ac:dyDescent="0.3"/>
    <row r="56" spans="2:16" x14ac:dyDescent="0.3"/>
    <row r="57" spans="2:16" x14ac:dyDescent="0.3"/>
    <row r="58" spans="2:16" x14ac:dyDescent="0.3"/>
    <row r="59" spans="2:16" x14ac:dyDescent="0.3"/>
    <row r="60" spans="2:16" x14ac:dyDescent="0.3"/>
    <row r="61" spans="2:16" x14ac:dyDescent="0.3"/>
    <row r="62" spans="2:16" x14ac:dyDescent="0.3"/>
    <row r="63" spans="2:16" x14ac:dyDescent="0.3"/>
    <row r="64" spans="2:16"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row r="201" x14ac:dyDescent="0.3"/>
  </sheetData>
  <sheetProtection formatCells="0" formatColumns="0" formatRows="0"/>
  <conditionalFormatting sqref="B2:B3">
    <cfRule type="cellIs" dxfId="5" priority="1" operator="equal">
      <formula>"Review"</formula>
    </cfRule>
    <cfRule type="cellIs" dxfId="4" priority="2" operator="equal">
      <formula>"Finished"</formula>
    </cfRule>
    <cfRule type="cellIs" dxfId="3" priority="3" operator="equal">
      <formula>"Incomplete"</formula>
    </cfRule>
  </conditionalFormatting>
  <dataValidations count="1">
    <dataValidation type="list" showInputMessage="1" showErrorMessage="1" sqref="B2:B3" xr:uid="{00000000-0002-0000-1600-000000000000}">
      <formula1>"Incomplete, Finished, Review"</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77E51-8A60-41EF-937F-AE2D8E2493F3}">
  <dimension ref="A1:AZ201"/>
  <sheetViews>
    <sheetView showGridLines="0" workbookViewId="0"/>
  </sheetViews>
  <sheetFormatPr defaultColWidth="0" defaultRowHeight="14.4" zeroHeight="1" x14ac:dyDescent="0.3"/>
  <cols>
    <col min="1" max="1" width="6.44140625" style="185" customWidth="1"/>
    <col min="2" max="2" width="11.44140625" style="185" customWidth="1"/>
    <col min="3" max="6" width="15.33203125" style="185" customWidth="1"/>
    <col min="7" max="52" width="8.6640625" style="185" customWidth="1"/>
    <col min="53" max="16384" width="8.6640625" style="185" hidden="1"/>
  </cols>
  <sheetData>
    <row r="1" spans="1:14" ht="15" thickBot="1" x14ac:dyDescent="0.35">
      <c r="A1" s="262" t="s">
        <v>243</v>
      </c>
      <c r="B1" s="230"/>
      <c r="C1" s="230"/>
      <c r="D1" s="230"/>
      <c r="E1" s="230"/>
      <c r="F1" s="230"/>
      <c r="G1" s="230"/>
      <c r="H1" s="229"/>
    </row>
    <row r="2" spans="1:14" ht="15" thickBot="1" x14ac:dyDescent="0.35">
      <c r="A2" s="261">
        <v>22</v>
      </c>
      <c r="B2" s="227" t="s">
        <v>103</v>
      </c>
      <c r="C2" s="224"/>
      <c r="D2" s="196"/>
      <c r="E2" s="196"/>
      <c r="F2" s="196"/>
      <c r="G2" s="196"/>
      <c r="H2" s="195"/>
    </row>
    <row r="3" spans="1:14" x14ac:dyDescent="0.3">
      <c r="A3" s="226" t="s">
        <v>42</v>
      </c>
      <c r="B3" s="196"/>
      <c r="C3" s="196"/>
      <c r="D3" s="196"/>
      <c r="E3" s="196"/>
      <c r="F3" s="196"/>
      <c r="G3" s="196"/>
      <c r="H3" s="195"/>
    </row>
    <row r="4" spans="1:14" x14ac:dyDescent="0.3">
      <c r="A4" s="199">
        <f>SUM(A5:A38)</f>
        <v>2</v>
      </c>
      <c r="B4" s="196"/>
      <c r="C4" s="196"/>
      <c r="D4" s="196"/>
      <c r="E4" s="196"/>
      <c r="F4" s="196"/>
      <c r="G4" s="196"/>
      <c r="H4" s="195"/>
    </row>
    <row r="5" spans="1:14" x14ac:dyDescent="0.3">
      <c r="A5" s="212"/>
      <c r="B5" s="197" t="s">
        <v>242</v>
      </c>
      <c r="C5" s="196"/>
      <c r="D5" s="196"/>
      <c r="E5" s="196"/>
      <c r="F5" s="196"/>
      <c r="G5" s="196"/>
      <c r="H5" s="195"/>
    </row>
    <row r="6" spans="1:14" ht="15" thickBot="1" x14ac:dyDescent="0.35">
      <c r="A6" s="212"/>
      <c r="B6" s="196"/>
      <c r="C6" s="196"/>
      <c r="D6" s="196"/>
      <c r="E6" s="196"/>
      <c r="F6" s="196"/>
      <c r="G6" s="196"/>
      <c r="H6" s="195"/>
    </row>
    <row r="7" spans="1:14" ht="15" thickBot="1" x14ac:dyDescent="0.35">
      <c r="A7" s="212"/>
      <c r="B7" s="259" t="s">
        <v>2</v>
      </c>
      <c r="C7" s="258" t="s">
        <v>241</v>
      </c>
      <c r="D7" s="257"/>
      <c r="E7" s="257"/>
      <c r="F7" s="257"/>
      <c r="G7" s="240"/>
      <c r="H7" s="195"/>
      <c r="J7" s="190" t="s">
        <v>240</v>
      </c>
    </row>
    <row r="8" spans="1:14" ht="15" thickBot="1" x14ac:dyDescent="0.35">
      <c r="A8" s="212"/>
      <c r="B8" s="255" t="s">
        <v>6</v>
      </c>
      <c r="C8" s="243">
        <v>12</v>
      </c>
      <c r="D8" s="243">
        <v>24</v>
      </c>
      <c r="E8" s="243">
        <v>36</v>
      </c>
      <c r="F8" s="243">
        <v>48</v>
      </c>
      <c r="G8" s="240"/>
      <c r="H8" s="195"/>
      <c r="I8" s="209" t="s">
        <v>124</v>
      </c>
      <c r="J8" s="189">
        <f>+C8</f>
        <v>12</v>
      </c>
      <c r="K8" s="189">
        <f>+D8</f>
        <v>24</v>
      </c>
      <c r="L8" s="189">
        <f>+E8</f>
        <v>36</v>
      </c>
      <c r="M8" s="189">
        <f>+F8</f>
        <v>48</v>
      </c>
      <c r="N8" s="260"/>
    </row>
    <row r="9" spans="1:14" ht="15" thickBot="1" x14ac:dyDescent="0.35">
      <c r="A9" s="212"/>
      <c r="B9" s="243">
        <v>2013</v>
      </c>
      <c r="C9" s="254">
        <v>500000</v>
      </c>
      <c r="D9" s="254">
        <v>800000</v>
      </c>
      <c r="E9" s="254">
        <v>900000</v>
      </c>
      <c r="F9" s="254">
        <v>950000</v>
      </c>
      <c r="G9" s="240"/>
      <c r="H9" s="195"/>
      <c r="I9" s="206">
        <f>+B9</f>
        <v>2013</v>
      </c>
      <c r="J9" s="188">
        <f>+C9-C16</f>
        <v>300000</v>
      </c>
      <c r="K9" s="188">
        <f>+D9-D16</f>
        <v>500000</v>
      </c>
      <c r="L9" s="188">
        <f>+E9-E16</f>
        <v>850000</v>
      </c>
      <c r="M9" s="188">
        <f>+F9-F16</f>
        <v>950000</v>
      </c>
    </row>
    <row r="10" spans="1:14" ht="15" thickBot="1" x14ac:dyDescent="0.35">
      <c r="A10" s="212"/>
      <c r="B10" s="243">
        <v>2014</v>
      </c>
      <c r="C10" s="254">
        <v>400000</v>
      </c>
      <c r="D10" s="254">
        <v>750000</v>
      </c>
      <c r="E10" s="254">
        <v>880000</v>
      </c>
      <c r="F10" s="240"/>
      <c r="G10" s="240"/>
      <c r="H10" s="195"/>
      <c r="I10" s="206">
        <f>+B10</f>
        <v>2014</v>
      </c>
      <c r="J10" s="188">
        <f>+C10-C17</f>
        <v>250000</v>
      </c>
      <c r="K10" s="188">
        <f>+D10-D17</f>
        <v>500000</v>
      </c>
      <c r="L10" s="188">
        <f>+E10-E17</f>
        <v>800000</v>
      </c>
      <c r="M10" s="188"/>
    </row>
    <row r="11" spans="1:14" ht="15" thickBot="1" x14ac:dyDescent="0.35">
      <c r="A11" s="212"/>
      <c r="B11" s="243">
        <v>2015</v>
      </c>
      <c r="C11" s="254">
        <v>450000</v>
      </c>
      <c r="D11" s="254">
        <v>750000</v>
      </c>
      <c r="E11" s="240"/>
      <c r="F11" s="240"/>
      <c r="G11" s="240"/>
      <c r="H11" s="195"/>
      <c r="I11" s="206">
        <f>+B11</f>
        <v>2015</v>
      </c>
      <c r="J11" s="188">
        <f>+C11-C18</f>
        <v>280000</v>
      </c>
      <c r="K11" s="188">
        <f>+D11-D18</f>
        <v>450000</v>
      </c>
      <c r="L11" s="188"/>
      <c r="M11" s="188"/>
    </row>
    <row r="12" spans="1:14" ht="15" thickBot="1" x14ac:dyDescent="0.35">
      <c r="A12" s="212"/>
      <c r="B12" s="243">
        <v>2016</v>
      </c>
      <c r="C12" s="254">
        <v>500000</v>
      </c>
      <c r="D12" s="240"/>
      <c r="E12" s="240"/>
      <c r="F12" s="240"/>
      <c r="G12" s="240"/>
      <c r="H12" s="195"/>
      <c r="I12" s="206">
        <f>+B12</f>
        <v>2016</v>
      </c>
      <c r="J12" s="188">
        <f>+C12-C19</f>
        <v>270000</v>
      </c>
      <c r="K12" s="188"/>
      <c r="L12" s="188"/>
      <c r="M12" s="188"/>
    </row>
    <row r="13" spans="1:14" ht="15" thickBot="1" x14ac:dyDescent="0.35">
      <c r="A13" s="212"/>
      <c r="B13" s="241"/>
      <c r="C13" s="251"/>
      <c r="D13" s="240"/>
      <c r="E13" s="240"/>
      <c r="F13" s="240"/>
      <c r="G13" s="240"/>
      <c r="H13" s="195"/>
    </row>
    <row r="14" spans="1:14" ht="15" thickBot="1" x14ac:dyDescent="0.35">
      <c r="A14" s="212"/>
      <c r="B14" s="259" t="s">
        <v>2</v>
      </c>
      <c r="C14" s="258" t="s">
        <v>239</v>
      </c>
      <c r="D14" s="257"/>
      <c r="E14" s="257"/>
      <c r="F14" s="257"/>
      <c r="G14" s="240"/>
      <c r="H14" s="195"/>
      <c r="I14" s="209" t="s">
        <v>124</v>
      </c>
      <c r="J14" s="256" t="s">
        <v>218</v>
      </c>
      <c r="K14" s="256" t="s">
        <v>217</v>
      </c>
      <c r="L14" s="256" t="s">
        <v>216</v>
      </c>
      <c r="M14" s="185" t="s">
        <v>215</v>
      </c>
    </row>
    <row r="15" spans="1:14" ht="15" thickBot="1" x14ac:dyDescent="0.35">
      <c r="A15" s="212"/>
      <c r="B15" s="255" t="s">
        <v>6</v>
      </c>
      <c r="C15" s="243">
        <v>12</v>
      </c>
      <c r="D15" s="243">
        <v>24</v>
      </c>
      <c r="E15" s="243">
        <v>36</v>
      </c>
      <c r="F15" s="243">
        <v>48</v>
      </c>
      <c r="G15" s="240"/>
      <c r="H15" s="195"/>
      <c r="I15" s="206">
        <f>+I9</f>
        <v>2013</v>
      </c>
      <c r="J15" s="252">
        <f>+K9/J9</f>
        <v>1.6666666666666667</v>
      </c>
      <c r="K15" s="252">
        <f>+L9/K9</f>
        <v>1.7</v>
      </c>
      <c r="L15" s="252">
        <f>+M9/L9</f>
        <v>1.1176470588235294</v>
      </c>
    </row>
    <row r="16" spans="1:14" ht="15" thickBot="1" x14ac:dyDescent="0.35">
      <c r="A16" s="212"/>
      <c r="B16" s="243">
        <v>2013</v>
      </c>
      <c r="C16" s="254">
        <v>200000</v>
      </c>
      <c r="D16" s="254">
        <v>300000</v>
      </c>
      <c r="E16" s="254">
        <v>50000</v>
      </c>
      <c r="F16" s="254">
        <v>0</v>
      </c>
      <c r="G16" s="240"/>
      <c r="H16" s="195"/>
      <c r="I16" s="206">
        <f>+I10</f>
        <v>2014</v>
      </c>
      <c r="J16" s="252">
        <f>+K10/J10</f>
        <v>2</v>
      </c>
      <c r="K16" s="252">
        <f>+L10/K10</f>
        <v>1.6</v>
      </c>
      <c r="L16" s="252"/>
    </row>
    <row r="17" spans="1:13" ht="15" thickBot="1" x14ac:dyDescent="0.35">
      <c r="A17" s="212"/>
      <c r="B17" s="243">
        <v>2014</v>
      </c>
      <c r="C17" s="254">
        <v>150000</v>
      </c>
      <c r="D17" s="254">
        <v>250000</v>
      </c>
      <c r="E17" s="254">
        <v>80000</v>
      </c>
      <c r="F17" s="240"/>
      <c r="G17" s="240"/>
      <c r="H17" s="195"/>
      <c r="I17" s="206">
        <f>+I11</f>
        <v>2015</v>
      </c>
      <c r="J17" s="252">
        <f>+K11/J11</f>
        <v>1.6071428571428572</v>
      </c>
      <c r="K17" s="252"/>
      <c r="L17" s="252"/>
    </row>
    <row r="18" spans="1:13" ht="15" thickBot="1" x14ac:dyDescent="0.35">
      <c r="A18" s="212"/>
      <c r="B18" s="243">
        <v>2015</v>
      </c>
      <c r="C18" s="254">
        <v>170000</v>
      </c>
      <c r="D18" s="254">
        <v>300000</v>
      </c>
      <c r="E18" s="240"/>
      <c r="F18" s="240"/>
      <c r="G18" s="240"/>
      <c r="H18" s="195"/>
      <c r="I18" s="206" t="s">
        <v>200</v>
      </c>
      <c r="J18" s="252">
        <f>AVERAGE(J15:J17)</f>
        <v>1.7579365079365079</v>
      </c>
      <c r="K18" s="252">
        <f>AVERAGE(K15:K17)</f>
        <v>1.65</v>
      </c>
      <c r="L18" s="252">
        <f>AVERAGE(L15:L17)</f>
        <v>1.1176470588235294</v>
      </c>
      <c r="M18" s="252">
        <v>1</v>
      </c>
    </row>
    <row r="19" spans="1:13" ht="15" thickBot="1" x14ac:dyDescent="0.35">
      <c r="A19" s="212"/>
      <c r="B19" s="243">
        <v>2016</v>
      </c>
      <c r="C19" s="254">
        <v>230000</v>
      </c>
      <c r="D19" s="240"/>
      <c r="E19" s="240"/>
      <c r="F19" s="240"/>
      <c r="G19" s="240"/>
      <c r="H19" s="195"/>
      <c r="I19" s="253" t="s">
        <v>238</v>
      </c>
      <c r="J19" s="252">
        <f>+K19*J18</f>
        <v>3.2418417366946777</v>
      </c>
      <c r="K19" s="252">
        <f>+L19*K18</f>
        <v>1.8441176470588234</v>
      </c>
      <c r="L19" s="252">
        <f>+M19*L18</f>
        <v>1.1176470588235294</v>
      </c>
      <c r="M19" s="252">
        <f>+M18</f>
        <v>1</v>
      </c>
    </row>
    <row r="20" spans="1:13" ht="15" thickBot="1" x14ac:dyDescent="0.35">
      <c r="A20" s="212"/>
      <c r="B20" s="241"/>
      <c r="C20" s="251"/>
      <c r="D20" s="240"/>
      <c r="E20" s="240"/>
      <c r="F20" s="240"/>
      <c r="G20" s="240"/>
      <c r="H20" s="195"/>
    </row>
    <row r="21" spans="1:13" x14ac:dyDescent="0.3">
      <c r="A21" s="212"/>
      <c r="B21" s="250"/>
      <c r="C21" s="249" t="s">
        <v>237</v>
      </c>
      <c r="D21" s="248"/>
      <c r="E21" s="240"/>
      <c r="F21" s="240"/>
      <c r="G21" s="240"/>
      <c r="H21" s="195"/>
    </row>
    <row r="22" spans="1:13" x14ac:dyDescent="0.3">
      <c r="A22" s="212"/>
      <c r="B22" s="247"/>
      <c r="C22" s="214" t="s">
        <v>236</v>
      </c>
      <c r="D22" s="244"/>
      <c r="E22" s="240"/>
      <c r="F22" s="240"/>
      <c r="G22" s="240"/>
      <c r="H22" s="195"/>
      <c r="I22" s="200">
        <f>+(1-1/J19)/(1/G31-1/J19)</f>
        <v>4.1230474379810493</v>
      </c>
      <c r="J22" s="185" t="s">
        <v>235</v>
      </c>
    </row>
    <row r="23" spans="1:13" x14ac:dyDescent="0.3">
      <c r="A23" s="212"/>
      <c r="B23" s="247"/>
      <c r="C23" s="214" t="s">
        <v>234</v>
      </c>
      <c r="D23" s="244"/>
      <c r="E23" s="240"/>
      <c r="F23" s="240"/>
      <c r="G23" s="240"/>
      <c r="H23" s="195"/>
      <c r="I23" s="187">
        <f>+C29*I22</f>
        <v>1649.2189751924197</v>
      </c>
      <c r="J23" s="186" t="s">
        <v>233</v>
      </c>
    </row>
    <row r="24" spans="1:13" x14ac:dyDescent="0.3">
      <c r="A24" s="212"/>
      <c r="B24" s="246" t="s">
        <v>2</v>
      </c>
      <c r="C24" s="214" t="s">
        <v>232</v>
      </c>
      <c r="D24" s="244"/>
      <c r="E24" s="240"/>
      <c r="F24" s="240"/>
      <c r="G24" s="240"/>
      <c r="H24" s="195"/>
    </row>
    <row r="25" spans="1:13" ht="15" thickBot="1" x14ac:dyDescent="0.35">
      <c r="A25" s="212"/>
      <c r="B25" s="246" t="s">
        <v>6</v>
      </c>
      <c r="C25" s="245">
        <v>2016</v>
      </c>
      <c r="D25" s="244"/>
      <c r="E25" s="240"/>
      <c r="F25" s="240"/>
      <c r="G25" s="240"/>
      <c r="H25" s="195"/>
    </row>
    <row r="26" spans="1:13" ht="15" thickBot="1" x14ac:dyDescent="0.35">
      <c r="A26" s="212"/>
      <c r="B26" s="243">
        <v>2013</v>
      </c>
      <c r="C26" s="242">
        <v>0</v>
      </c>
      <c r="D26" s="242"/>
      <c r="E26" s="240"/>
      <c r="F26" s="240"/>
      <c r="G26" s="240"/>
      <c r="H26" s="195"/>
    </row>
    <row r="27" spans="1:13" ht="15" thickBot="1" x14ac:dyDescent="0.35">
      <c r="A27" s="212"/>
      <c r="B27" s="243">
        <v>2014</v>
      </c>
      <c r="C27" s="242">
        <v>80</v>
      </c>
      <c r="D27" s="242"/>
      <c r="E27" s="240"/>
      <c r="F27" s="240"/>
      <c r="G27" s="240"/>
      <c r="H27" s="195"/>
    </row>
    <row r="28" spans="1:13" ht="15" thickBot="1" x14ac:dyDescent="0.35">
      <c r="A28" s="212"/>
      <c r="B28" s="243">
        <v>2015</v>
      </c>
      <c r="C28" s="242">
        <v>250</v>
      </c>
      <c r="D28" s="242"/>
      <c r="E28" s="240"/>
      <c r="F28" s="240"/>
      <c r="G28" s="240"/>
      <c r="H28" s="195"/>
      <c r="I28" s="185" t="s">
        <v>1</v>
      </c>
    </row>
    <row r="29" spans="1:13" ht="15" thickBot="1" x14ac:dyDescent="0.35">
      <c r="A29" s="212"/>
      <c r="B29" s="243">
        <v>2016</v>
      </c>
      <c r="C29" s="242">
        <v>400</v>
      </c>
      <c r="D29" s="242"/>
      <c r="E29" s="240"/>
      <c r="F29" s="240"/>
      <c r="G29" s="240"/>
      <c r="H29" s="195"/>
      <c r="I29" s="185" t="s">
        <v>231</v>
      </c>
    </row>
    <row r="30" spans="1:13" ht="15" thickBot="1" x14ac:dyDescent="0.35">
      <c r="A30" s="212"/>
      <c r="B30" s="241"/>
      <c r="C30" s="241"/>
      <c r="D30" s="241"/>
      <c r="E30" s="240"/>
      <c r="F30" s="240"/>
      <c r="G30" s="240"/>
      <c r="H30" s="195"/>
      <c r="I30" s="233" t="s">
        <v>230</v>
      </c>
    </row>
    <row r="31" spans="1:13" ht="15" thickBot="1" x14ac:dyDescent="0.35">
      <c r="A31" s="212"/>
      <c r="B31" s="239" t="s">
        <v>229</v>
      </c>
      <c r="C31" s="238"/>
      <c r="D31" s="238"/>
      <c r="E31" s="237"/>
      <c r="F31" s="236"/>
      <c r="G31" s="235">
        <v>2.1</v>
      </c>
      <c r="H31" s="195"/>
      <c r="I31" s="233" t="s">
        <v>228</v>
      </c>
    </row>
    <row r="32" spans="1:13" x14ac:dyDescent="0.3">
      <c r="A32" s="212"/>
      <c r="B32" s="208"/>
      <c r="C32" s="208"/>
      <c r="D32" s="196"/>
      <c r="E32" s="196"/>
      <c r="F32" s="196"/>
      <c r="G32" s="196"/>
      <c r="H32" s="195"/>
      <c r="I32" s="234" t="s">
        <v>227</v>
      </c>
    </row>
    <row r="33" spans="1:9" x14ac:dyDescent="0.3">
      <c r="A33" s="212"/>
      <c r="B33" s="197" t="s">
        <v>226</v>
      </c>
      <c r="C33" s="196"/>
      <c r="D33" s="196"/>
      <c r="E33" s="196"/>
      <c r="F33" s="196"/>
      <c r="G33" s="196"/>
      <c r="H33" s="195"/>
      <c r="I33" s="233" t="s">
        <v>225</v>
      </c>
    </row>
    <row r="34" spans="1:9" x14ac:dyDescent="0.3">
      <c r="A34" s="212"/>
      <c r="B34" s="197"/>
      <c r="C34" s="196"/>
      <c r="D34" s="196"/>
      <c r="E34" s="196"/>
      <c r="F34" s="197"/>
      <c r="G34" s="196"/>
      <c r="H34" s="195"/>
      <c r="I34" s="233" t="s">
        <v>224</v>
      </c>
    </row>
    <row r="35" spans="1:9" x14ac:dyDescent="0.3">
      <c r="A35" s="199">
        <v>1.5</v>
      </c>
      <c r="B35" s="197" t="s">
        <v>0</v>
      </c>
      <c r="C35" s="196"/>
      <c r="D35" s="196"/>
      <c r="E35" s="196"/>
      <c r="F35" s="196"/>
      <c r="G35" s="196"/>
      <c r="H35" s="195"/>
    </row>
    <row r="36" spans="1:9" x14ac:dyDescent="0.3">
      <c r="A36" s="212"/>
      <c r="B36" s="197" t="s">
        <v>223</v>
      </c>
      <c r="C36" s="196"/>
      <c r="D36" s="196"/>
      <c r="E36" s="196"/>
      <c r="F36" s="196"/>
      <c r="G36" s="196"/>
      <c r="H36" s="195"/>
    </row>
    <row r="37" spans="1:9" x14ac:dyDescent="0.3">
      <c r="A37" s="212"/>
      <c r="B37" s="197"/>
      <c r="C37" s="196"/>
      <c r="D37" s="196"/>
      <c r="E37" s="196"/>
      <c r="F37" s="196"/>
      <c r="G37" s="196"/>
      <c r="H37" s="195"/>
    </row>
    <row r="38" spans="1:9" x14ac:dyDescent="0.3">
      <c r="A38" s="199">
        <v>0.5</v>
      </c>
      <c r="B38" s="197" t="s">
        <v>1</v>
      </c>
      <c r="C38" s="196"/>
      <c r="D38" s="196"/>
      <c r="E38" s="196"/>
      <c r="F38" s="196"/>
      <c r="G38" s="196"/>
      <c r="H38" s="195"/>
    </row>
    <row r="39" spans="1:9" ht="15" thickBot="1" x14ac:dyDescent="0.35">
      <c r="A39" s="194"/>
      <c r="B39" s="232" t="s">
        <v>222</v>
      </c>
      <c r="C39" s="192"/>
      <c r="D39" s="192"/>
      <c r="E39" s="192"/>
      <c r="F39" s="192"/>
      <c r="G39" s="192"/>
      <c r="H39" s="191"/>
    </row>
    <row r="40" spans="1:9" x14ac:dyDescent="0.3"/>
    <row r="41" spans="1:9" x14ac:dyDescent="0.3"/>
    <row r="42" spans="1:9" x14ac:dyDescent="0.3"/>
    <row r="43" spans="1:9" x14ac:dyDescent="0.3"/>
    <row r="44" spans="1:9" x14ac:dyDescent="0.3"/>
    <row r="45" spans="1:9" x14ac:dyDescent="0.3"/>
    <row r="46" spans="1:9" x14ac:dyDescent="0.3"/>
    <row r="47" spans="1:9" x14ac:dyDescent="0.3"/>
    <row r="48" spans="1:9"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row r="201" x14ac:dyDescent="0.3"/>
  </sheetData>
  <sheetProtection formatCells="0" formatColumns="0" formatRows="0"/>
  <mergeCells count="4">
    <mergeCell ref="C26:D26"/>
    <mergeCell ref="C27:D27"/>
    <mergeCell ref="C28:D28"/>
    <mergeCell ref="C29:D29"/>
  </mergeCells>
  <conditionalFormatting sqref="B2">
    <cfRule type="cellIs" dxfId="2" priority="1" operator="equal">
      <formula>"Review"</formula>
    </cfRule>
    <cfRule type="cellIs" dxfId="1" priority="2" operator="equal">
      <formula>"Finished"</formula>
    </cfRule>
    <cfRule type="cellIs" dxfId="0" priority="3" operator="equal">
      <formula>"Incomplete"</formula>
    </cfRule>
  </conditionalFormatting>
  <dataValidations count="1">
    <dataValidation type="list" showInputMessage="1" showErrorMessage="1" sqref="B2" xr:uid="{0C09A749-8538-46EC-A1A7-830DFEE80D46}">
      <formula1>"Incomplete, Finished, Review"</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Status</vt:lpstr>
      <vt:lpstr>Orig Ch.12 #1</vt:lpstr>
      <vt:lpstr>Orig Ch.12 #2</vt:lpstr>
      <vt:lpstr>Orig Ch.12 #3</vt:lpstr>
      <vt:lpstr>Orig Ch.12 #4</vt:lpstr>
      <vt:lpstr>S2011 #29</vt:lpstr>
      <vt:lpstr>S2012 #19</vt:lpstr>
      <vt:lpstr>S2013 #17</vt:lpstr>
      <vt:lpstr>S2014 #23</vt:lpstr>
      <vt:lpstr>S2016 #17</vt:lpstr>
      <vt:lpstr>S2017 #19</vt:lpstr>
      <vt:lpstr>F2017 #22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Bedford</dc:creator>
  <cp:lastModifiedBy>Jim Bedford</cp:lastModifiedBy>
  <dcterms:created xsi:type="dcterms:W3CDTF">2018-01-06T17:25:20Z</dcterms:created>
  <dcterms:modified xsi:type="dcterms:W3CDTF">2020-11-10T03:24:44Z</dcterms:modified>
</cp:coreProperties>
</file>